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tabRatio="813" activeTab="0"/>
  </bookViews>
  <sheets>
    <sheet name="グラフ（H25月次）" sheetId="1" r:id="rId1"/>
    <sheet name="グラフ（H24月次）" sheetId="2" r:id="rId2"/>
    <sheet name="グラフ（H23月次）" sheetId="3" r:id="rId3"/>
    <sheet name="グラフ（H22月次）" sheetId="4" r:id="rId4"/>
    <sheet name="グラフ（H21月次）" sheetId="5" r:id="rId5"/>
    <sheet name="グラフ（H14-H25）" sheetId="6" r:id="rId6"/>
    <sheet name="瀬戸" sheetId="7" r:id="rId7"/>
    <sheet name="尾張旭" sheetId="8" r:id="rId8"/>
    <sheet name="長久手" sheetId="9" r:id="rId9"/>
    <sheet name="3市" sheetId="10" r:id="rId10"/>
  </sheets>
  <definedNames>
    <definedName name="_xlnm.Print_Area" localSheetId="5">'グラフ（H14-H25）'!$A$1:$P$41</definedName>
    <definedName name="_xlnm.Print_Area" localSheetId="4">'グラフ（H21月次）'!$A$1:$P$41</definedName>
    <definedName name="_xlnm.Print_Area" localSheetId="3">'グラフ（H22月次）'!$A$1:$P$41</definedName>
    <definedName name="_xlnm.Print_Area" localSheetId="2">'グラフ（H23月次）'!$A$1:$P$41</definedName>
    <definedName name="_xlnm.Print_Area" localSheetId="1">'グラフ（H24月次）'!$A$1:$P$41</definedName>
    <definedName name="_xlnm.Print_Area" localSheetId="0">'グラフ（H25月次）'!$A$1:$P$41</definedName>
  </definedNames>
  <calcPr fullCalcOnLoad="1"/>
</workbook>
</file>

<file path=xl/sharedStrings.xml><?xml version="1.0" encoding="utf-8"?>
<sst xmlns="http://schemas.openxmlformats.org/spreadsheetml/2006/main" count="236" uniqueCount="44">
  <si>
    <t>日数</t>
  </si>
  <si>
    <t>H14</t>
  </si>
  <si>
    <t>H15</t>
  </si>
  <si>
    <t>H16</t>
  </si>
  <si>
    <t>H17</t>
  </si>
  <si>
    <t>H18</t>
  </si>
  <si>
    <t>H19</t>
  </si>
  <si>
    <t>H20</t>
  </si>
  <si>
    <t>A</t>
  </si>
  <si>
    <t>B</t>
  </si>
  <si>
    <t>H21</t>
  </si>
  <si>
    <t>H22</t>
  </si>
  <si>
    <t>H23</t>
  </si>
  <si>
    <t>H24</t>
  </si>
  <si>
    <t>H25</t>
  </si>
  <si>
    <t>可燃</t>
  </si>
  <si>
    <t>不燃・粗大</t>
  </si>
  <si>
    <t>目標値</t>
  </si>
  <si>
    <t>A=家庭系1人1日排出量</t>
  </si>
  <si>
    <t>B=家庭系＋事業系1人1日排出量</t>
  </si>
  <si>
    <t>瀬戸市データ</t>
  </si>
  <si>
    <t>尾張旭市データ</t>
  </si>
  <si>
    <t>長久手町データ</t>
  </si>
  <si>
    <t>2市1町データ</t>
  </si>
  <si>
    <t>年度</t>
  </si>
  <si>
    <t>家庭系ごみ搬入量(t)</t>
  </si>
  <si>
    <t>事業系ごみ搬入量(t)</t>
  </si>
  <si>
    <t>※目標値とは、一般廃棄物（ごみ）処理基本計画で定めた平成２５年度における数値目標です。</t>
  </si>
  <si>
    <t>尾張東部衛生組合　　　</t>
  </si>
  <si>
    <t>人口（年度末）</t>
  </si>
  <si>
    <t>１人１日あたりのごみ排出量推移（平成２１年度月次）</t>
  </si>
  <si>
    <t>H21月次</t>
  </si>
  <si>
    <t>H22月次</t>
  </si>
  <si>
    <t>１人１日あたりのごみ排出量推移（平成２２年度月次）</t>
  </si>
  <si>
    <t>H25月次</t>
  </si>
  <si>
    <t>H24月次</t>
  </si>
  <si>
    <t>H23月次</t>
  </si>
  <si>
    <t>１人１日あたりのごみ排出量推移（平成２３年度月次）</t>
  </si>
  <si>
    <t>１人１日あたりのごみ排出量推移（平成２４年度月次）</t>
  </si>
  <si>
    <t>１人１日あたりのごみ排出量推移（平成２５年度月次）</t>
  </si>
  <si>
    <t>※目標値とは、一般廃棄物（ごみ）処理基本計画で定めた平成２５年度における数値目標から算出した値です。</t>
  </si>
  <si>
    <t>&lt;年間搬入量÷年度末人口÷日数で算出&gt;</t>
  </si>
  <si>
    <t>&lt;月間搬入量÷月初人口÷日数で算出&gt;</t>
  </si>
  <si>
    <t>１人１日あたりのごみ排出量推移（平成１４年度～２５年度）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</si>
</sst>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 textRotation="180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33" borderId="0" xfId="0" applyNumberFormat="1" applyFill="1" applyAlignment="1">
      <alignment vertical="center"/>
    </xf>
    <xf numFmtId="176" fontId="0" fillId="34" borderId="0" xfId="0" applyNumberFormat="1" applyFill="1" applyAlignment="1">
      <alignment vertical="center"/>
    </xf>
    <xf numFmtId="176" fontId="0" fillId="35" borderId="0" xfId="0" applyNumberFormat="1" applyFill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7" fillId="0" borderId="0" xfId="60" applyFont="1" applyAlignment="1">
      <alignment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178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38" fillId="0" borderId="0" xfId="0" applyFont="1" applyAlignment="1">
      <alignment horizontal="left" indent="1"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'瀬戸'!$I$75:$I$86</c:f>
              <c:numCache>
                <c:ptCount val="12"/>
                <c:pt idx="0">
                  <c:v>589.4</c:v>
                </c:pt>
                <c:pt idx="1">
                  <c:v>607.4</c:v>
                </c:pt>
                <c:pt idx="2">
                  <c:v>570.2</c:v>
                </c:pt>
                <c:pt idx="3">
                  <c:v>591.2</c:v>
                </c:pt>
                <c:pt idx="4">
                  <c:v>555.4</c:v>
                </c:pt>
                <c:pt idx="5">
                  <c:v>567.1</c:v>
                </c:pt>
                <c:pt idx="6">
                  <c:v>573.1</c:v>
                </c:pt>
                <c:pt idx="7">
                  <c:v>560.4</c:v>
                </c:pt>
                <c:pt idx="8">
                  <c:v>574.5</c:v>
                </c:pt>
                <c:pt idx="9">
                  <c:v>532.1</c:v>
                </c:pt>
                <c:pt idx="10">
                  <c:v>459.8</c:v>
                </c:pt>
                <c:pt idx="11">
                  <c:v>500.2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'瀬戸'!$J$75:$J$86</c:f>
              <c:numCache>
                <c:ptCount val="12"/>
                <c:pt idx="0">
                  <c:v>518.2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'瀬戸'!$K$75:$K$86</c:f>
              <c:numCache>
                <c:ptCount val="12"/>
                <c:pt idx="0">
                  <c:v>744.8</c:v>
                </c:pt>
                <c:pt idx="1">
                  <c:v>766.3</c:v>
                </c:pt>
                <c:pt idx="2">
                  <c:v>716.7</c:v>
                </c:pt>
                <c:pt idx="3">
                  <c:v>750.2</c:v>
                </c:pt>
                <c:pt idx="4">
                  <c:v>707.1</c:v>
                </c:pt>
                <c:pt idx="5">
                  <c:v>718.9</c:v>
                </c:pt>
                <c:pt idx="6">
                  <c:v>733.1</c:v>
                </c:pt>
                <c:pt idx="7">
                  <c:v>711</c:v>
                </c:pt>
                <c:pt idx="8">
                  <c:v>733.6</c:v>
                </c:pt>
                <c:pt idx="9">
                  <c:v>678.7</c:v>
                </c:pt>
                <c:pt idx="10">
                  <c:v>619.2</c:v>
                </c:pt>
                <c:pt idx="11">
                  <c:v>655.4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'瀬戸'!$L$75:$L$86</c:f>
              <c:numCache>
                <c:ptCount val="12"/>
                <c:pt idx="0">
                  <c:v>737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58283757"/>
        <c:axId val="54791766"/>
      </c:lineChart>
      <c:catAx>
        <c:axId val="5828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日排出量（瀬戸市）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766"/>
        <c:crosses val="autoZero"/>
        <c:auto val="1"/>
        <c:lblOffset val="100"/>
        <c:tickLblSkip val="1"/>
        <c:noMultiLvlLbl val="0"/>
      </c:catAx>
      <c:valAx>
        <c:axId val="54791766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8375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47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'尾張旭'!$I$47:$I$58</c:f>
              <c:numCache>
                <c:ptCount val="12"/>
                <c:pt idx="0">
                  <c:v>548.5</c:v>
                </c:pt>
                <c:pt idx="1">
                  <c:v>636.3</c:v>
                </c:pt>
                <c:pt idx="2">
                  <c:v>583</c:v>
                </c:pt>
                <c:pt idx="3">
                  <c:v>525.1</c:v>
                </c:pt>
                <c:pt idx="4">
                  <c:v>534.4</c:v>
                </c:pt>
                <c:pt idx="5">
                  <c:v>533.7</c:v>
                </c:pt>
                <c:pt idx="6">
                  <c:v>508.8</c:v>
                </c:pt>
                <c:pt idx="7">
                  <c:v>528.2</c:v>
                </c:pt>
                <c:pt idx="8">
                  <c:v>558.4</c:v>
                </c:pt>
                <c:pt idx="9">
                  <c:v>479.1</c:v>
                </c:pt>
                <c:pt idx="10">
                  <c:v>413.5</c:v>
                </c:pt>
                <c:pt idx="11">
                  <c:v>471.4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'尾張旭'!$J$47:$J$58</c:f>
              <c:numCache>
                <c:ptCount val="12"/>
                <c:pt idx="0">
                  <c:v>548.3</c:v>
                </c:pt>
                <c:pt idx="11">
                  <c:v>534.4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'尾張旭'!$K$47:$K$58</c:f>
              <c:numCache>
                <c:ptCount val="12"/>
                <c:pt idx="0">
                  <c:v>710.5</c:v>
                </c:pt>
                <c:pt idx="1">
                  <c:v>820.6</c:v>
                </c:pt>
                <c:pt idx="2">
                  <c:v>798.5</c:v>
                </c:pt>
                <c:pt idx="3">
                  <c:v>719</c:v>
                </c:pt>
                <c:pt idx="4">
                  <c:v>727.6</c:v>
                </c:pt>
                <c:pt idx="5">
                  <c:v>748.5</c:v>
                </c:pt>
                <c:pt idx="6">
                  <c:v>733.3</c:v>
                </c:pt>
                <c:pt idx="7">
                  <c:v>723.5</c:v>
                </c:pt>
                <c:pt idx="8">
                  <c:v>742.5</c:v>
                </c:pt>
                <c:pt idx="9">
                  <c:v>643.4</c:v>
                </c:pt>
                <c:pt idx="10">
                  <c:v>582.4</c:v>
                </c:pt>
                <c:pt idx="11">
                  <c:v>644.7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'尾張旭'!$L$47:$L$58</c:f>
              <c:numCache>
                <c:ptCount val="12"/>
                <c:pt idx="0">
                  <c:v>772.7</c:v>
                </c:pt>
                <c:pt idx="11">
                  <c:v>756.2</c:v>
                </c:pt>
              </c:numCache>
            </c:numRef>
          </c:val>
          <c:smooth val="0"/>
        </c:ser>
        <c:marker val="1"/>
        <c:axId val="66747991"/>
        <c:axId val="63861008"/>
      </c:lineChart>
      <c:catAx>
        <c:axId val="6674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日排出量（尾張旭市）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61008"/>
        <c:crosses val="autoZero"/>
        <c:auto val="1"/>
        <c:lblOffset val="100"/>
        <c:tickLblSkip val="1"/>
        <c:noMultiLvlLbl val="0"/>
      </c:catAx>
      <c:valAx>
        <c:axId val="63861008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4799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'長久手'!$I$47:$I$58</c:f>
              <c:numCache>
                <c:ptCount val="12"/>
                <c:pt idx="0">
                  <c:v>465</c:v>
                </c:pt>
                <c:pt idx="1">
                  <c:v>527.5</c:v>
                </c:pt>
                <c:pt idx="2">
                  <c:v>484.7</c:v>
                </c:pt>
                <c:pt idx="3">
                  <c:v>491.3</c:v>
                </c:pt>
                <c:pt idx="4">
                  <c:v>505.1</c:v>
                </c:pt>
                <c:pt idx="5">
                  <c:v>526.7</c:v>
                </c:pt>
                <c:pt idx="6">
                  <c:v>494.5</c:v>
                </c:pt>
                <c:pt idx="7">
                  <c:v>507.7</c:v>
                </c:pt>
                <c:pt idx="8">
                  <c:v>566.1</c:v>
                </c:pt>
                <c:pt idx="9">
                  <c:v>471.8</c:v>
                </c:pt>
                <c:pt idx="10">
                  <c:v>438</c:v>
                </c:pt>
                <c:pt idx="11">
                  <c:v>500.8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'長久手'!$J$47:$J$58</c:f>
              <c:numCache>
                <c:ptCount val="12"/>
                <c:pt idx="0">
                  <c:v>532.2</c:v>
                </c:pt>
                <c:pt idx="11">
                  <c:v>523.3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'長久手'!$K$47:$K$58</c:f>
              <c:numCache>
                <c:ptCount val="12"/>
                <c:pt idx="0">
                  <c:v>686.2</c:v>
                </c:pt>
                <c:pt idx="1">
                  <c:v>772.7</c:v>
                </c:pt>
                <c:pt idx="2">
                  <c:v>759.9</c:v>
                </c:pt>
                <c:pt idx="3">
                  <c:v>745.4</c:v>
                </c:pt>
                <c:pt idx="4">
                  <c:v>804.8</c:v>
                </c:pt>
                <c:pt idx="5">
                  <c:v>793.7</c:v>
                </c:pt>
                <c:pt idx="6">
                  <c:v>755.5</c:v>
                </c:pt>
                <c:pt idx="7">
                  <c:v>759.2</c:v>
                </c:pt>
                <c:pt idx="8">
                  <c:v>824.5</c:v>
                </c:pt>
                <c:pt idx="9">
                  <c:v>687.2</c:v>
                </c:pt>
                <c:pt idx="10">
                  <c:v>664.9</c:v>
                </c:pt>
                <c:pt idx="11">
                  <c:v>725.2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'長久手'!$L$47:$L$58</c:f>
              <c:numCache>
                <c:ptCount val="12"/>
                <c:pt idx="0">
                  <c:v>782.1</c:v>
                </c:pt>
                <c:pt idx="11">
                  <c:v>762.6</c:v>
                </c:pt>
              </c:numCache>
            </c:numRef>
          </c:val>
          <c:smooth val="0"/>
        </c:ser>
        <c:marker val="1"/>
        <c:axId val="37878161"/>
        <c:axId val="5359130"/>
      </c:lineChart>
      <c:catAx>
        <c:axId val="37878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日排出量（長久手市）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9130"/>
        <c:crosses val="autoZero"/>
        <c:auto val="1"/>
        <c:lblOffset val="100"/>
        <c:tickLblSkip val="1"/>
        <c:noMultiLvlLbl val="0"/>
      </c:catAx>
      <c:valAx>
        <c:axId val="5359130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7816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'3市'!$I$47:$I$58</c:f>
              <c:numCache>
                <c:ptCount val="12"/>
                <c:pt idx="0">
                  <c:v>559</c:v>
                </c:pt>
                <c:pt idx="1">
                  <c:v>640.9</c:v>
                </c:pt>
                <c:pt idx="2">
                  <c:v>618.3</c:v>
                </c:pt>
                <c:pt idx="3">
                  <c:v>571.4</c:v>
                </c:pt>
                <c:pt idx="4">
                  <c:v>602.8</c:v>
                </c:pt>
                <c:pt idx="5">
                  <c:v>629.6</c:v>
                </c:pt>
                <c:pt idx="6">
                  <c:v>573.1</c:v>
                </c:pt>
                <c:pt idx="7">
                  <c:v>557.2</c:v>
                </c:pt>
                <c:pt idx="8">
                  <c:v>583.5</c:v>
                </c:pt>
                <c:pt idx="9">
                  <c:v>500.2</c:v>
                </c:pt>
                <c:pt idx="10">
                  <c:v>441.9</c:v>
                </c:pt>
                <c:pt idx="11">
                  <c:v>499.8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'3市'!$J$47:$J$58</c:f>
              <c:numCache>
                <c:ptCount val="12"/>
                <c:pt idx="0">
                  <c:v>546.1</c:v>
                </c:pt>
                <c:pt idx="11">
                  <c:v>532.9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'3市'!$K$47:$K$58</c:f>
              <c:numCache>
                <c:ptCount val="12"/>
                <c:pt idx="0">
                  <c:v>731.5</c:v>
                </c:pt>
                <c:pt idx="1">
                  <c:v>820.5</c:v>
                </c:pt>
                <c:pt idx="2">
                  <c:v>815.3</c:v>
                </c:pt>
                <c:pt idx="3">
                  <c:v>756.7</c:v>
                </c:pt>
                <c:pt idx="4">
                  <c:v>800.9</c:v>
                </c:pt>
                <c:pt idx="5">
                  <c:v>824.5</c:v>
                </c:pt>
                <c:pt idx="6">
                  <c:v>765</c:v>
                </c:pt>
                <c:pt idx="7">
                  <c:v>741.3</c:v>
                </c:pt>
                <c:pt idx="8">
                  <c:v>762.8</c:v>
                </c:pt>
                <c:pt idx="9">
                  <c:v>660.4</c:v>
                </c:pt>
                <c:pt idx="10">
                  <c:v>601</c:v>
                </c:pt>
                <c:pt idx="11">
                  <c:v>662.4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'3市'!$L$47:$L$58</c:f>
              <c:numCache>
                <c:ptCount val="12"/>
                <c:pt idx="0">
                  <c:v>775.1</c:v>
                </c:pt>
                <c:pt idx="11">
                  <c:v>757.8</c:v>
                </c:pt>
              </c:numCache>
            </c:numRef>
          </c:val>
          <c:smooth val="0"/>
        </c:ser>
        <c:marker val="1"/>
        <c:axId val="48232171"/>
        <c:axId val="31436356"/>
      </c:lineChart>
      <c:catAx>
        <c:axId val="48232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36356"/>
        <c:crosses val="autoZero"/>
        <c:auto val="1"/>
        <c:lblOffset val="100"/>
        <c:tickLblSkip val="1"/>
        <c:noMultiLvlLbl val="0"/>
      </c:catAx>
      <c:valAx>
        <c:axId val="31436356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3217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5"/>
          <c:y val="0.009"/>
          <c:w val="0.916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'瀬戸'!$I$33:$I$44</c:f>
              <c:numCache>
                <c:ptCount val="12"/>
                <c:pt idx="0">
                  <c:v>600.5</c:v>
                </c:pt>
                <c:pt idx="1">
                  <c:v>639.1</c:v>
                </c:pt>
                <c:pt idx="2">
                  <c:v>626.3</c:v>
                </c:pt>
                <c:pt idx="3">
                  <c:v>625.8</c:v>
                </c:pt>
                <c:pt idx="4">
                  <c:v>605</c:v>
                </c:pt>
                <c:pt idx="5">
                  <c:v>584.7</c:v>
                </c:pt>
                <c:pt idx="6">
                  <c:v>598.7</c:v>
                </c:pt>
                <c:pt idx="7">
                  <c:v>638.1</c:v>
                </c:pt>
                <c:pt idx="8">
                  <c:v>658.2</c:v>
                </c:pt>
                <c:pt idx="9">
                  <c:v>526.9</c:v>
                </c:pt>
                <c:pt idx="10">
                  <c:v>514.5</c:v>
                </c:pt>
                <c:pt idx="11">
                  <c:v>558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'瀬戸'!$J$33:$J$44</c:f>
              <c:numCache>
                <c:ptCount val="12"/>
                <c:pt idx="0">
                  <c:v>564.8</c:v>
                </c:pt>
                <c:pt idx="11">
                  <c:v>550.6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'瀬戸'!$K$33:$K$44</c:f>
              <c:numCache>
                <c:ptCount val="12"/>
                <c:pt idx="0">
                  <c:v>772.6</c:v>
                </c:pt>
                <c:pt idx="1">
                  <c:v>807.5</c:v>
                </c:pt>
                <c:pt idx="2">
                  <c:v>810.5</c:v>
                </c:pt>
                <c:pt idx="3">
                  <c:v>811.6</c:v>
                </c:pt>
                <c:pt idx="4">
                  <c:v>803.4</c:v>
                </c:pt>
                <c:pt idx="5">
                  <c:v>772.4</c:v>
                </c:pt>
                <c:pt idx="6">
                  <c:v>794</c:v>
                </c:pt>
                <c:pt idx="7">
                  <c:v>845.3</c:v>
                </c:pt>
                <c:pt idx="8">
                  <c:v>845.1</c:v>
                </c:pt>
                <c:pt idx="9">
                  <c:v>679.7</c:v>
                </c:pt>
                <c:pt idx="10">
                  <c:v>672.1</c:v>
                </c:pt>
                <c:pt idx="11">
                  <c:v>720.8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'瀬戸'!$L$33:$L$44</c:f>
              <c:numCache>
                <c:ptCount val="12"/>
                <c:pt idx="0">
                  <c:v>792.8</c:v>
                </c:pt>
                <c:pt idx="11">
                  <c:v>775.8</c:v>
                </c:pt>
              </c:numCache>
            </c:numRef>
          </c:val>
          <c:smooth val="0"/>
        </c:ser>
        <c:marker val="1"/>
        <c:axId val="14491749"/>
        <c:axId val="63316878"/>
      </c:lineChart>
      <c:catAx>
        <c:axId val="14491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日排出量（瀬戸市）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16878"/>
        <c:crosses val="autoZero"/>
        <c:auto val="1"/>
        <c:lblOffset val="100"/>
        <c:tickLblSkip val="1"/>
        <c:noMultiLvlLbl val="0"/>
      </c:catAx>
      <c:valAx>
        <c:axId val="63316878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9174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47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'尾張旭'!$I$33:$I$44</c:f>
              <c:numCache>
                <c:ptCount val="12"/>
                <c:pt idx="0">
                  <c:v>566.8</c:v>
                </c:pt>
                <c:pt idx="1">
                  <c:v>586</c:v>
                </c:pt>
                <c:pt idx="2">
                  <c:v>549.9</c:v>
                </c:pt>
                <c:pt idx="3">
                  <c:v>553.7</c:v>
                </c:pt>
                <c:pt idx="4">
                  <c:v>555.8</c:v>
                </c:pt>
                <c:pt idx="5">
                  <c:v>510.9</c:v>
                </c:pt>
                <c:pt idx="6">
                  <c:v>535</c:v>
                </c:pt>
                <c:pt idx="7">
                  <c:v>590.6</c:v>
                </c:pt>
                <c:pt idx="8">
                  <c:v>558.4</c:v>
                </c:pt>
                <c:pt idx="9">
                  <c:v>482</c:v>
                </c:pt>
                <c:pt idx="10">
                  <c:v>467</c:v>
                </c:pt>
                <c:pt idx="11">
                  <c:v>516.1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'尾張旭'!$J$33:$J$44</c:f>
              <c:numCache>
                <c:ptCount val="12"/>
                <c:pt idx="0">
                  <c:v>563.4</c:v>
                </c:pt>
                <c:pt idx="11">
                  <c:v>549.5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'尾張旭'!$K$33:$K$44</c:f>
              <c:numCache>
                <c:ptCount val="12"/>
                <c:pt idx="0">
                  <c:v>747.4</c:v>
                </c:pt>
                <c:pt idx="1">
                  <c:v>774.7</c:v>
                </c:pt>
                <c:pt idx="2">
                  <c:v>780.3</c:v>
                </c:pt>
                <c:pt idx="3">
                  <c:v>782.9</c:v>
                </c:pt>
                <c:pt idx="4">
                  <c:v>766.7</c:v>
                </c:pt>
                <c:pt idx="5">
                  <c:v>746.1</c:v>
                </c:pt>
                <c:pt idx="6">
                  <c:v>766.2</c:v>
                </c:pt>
                <c:pt idx="7">
                  <c:v>805.4</c:v>
                </c:pt>
                <c:pt idx="8">
                  <c:v>758.3</c:v>
                </c:pt>
                <c:pt idx="9">
                  <c:v>661.3</c:v>
                </c:pt>
                <c:pt idx="10">
                  <c:v>638.4</c:v>
                </c:pt>
                <c:pt idx="11">
                  <c:v>700.3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'尾張旭'!$L$33:$L$44</c:f>
              <c:numCache>
                <c:ptCount val="12"/>
                <c:pt idx="0">
                  <c:v>790.8</c:v>
                </c:pt>
                <c:pt idx="11">
                  <c:v>774.2</c:v>
                </c:pt>
              </c:numCache>
            </c:numRef>
          </c:val>
          <c:smooth val="0"/>
        </c:ser>
        <c:marker val="1"/>
        <c:axId val="32980991"/>
        <c:axId val="28393464"/>
      </c:lineChart>
      <c:catAx>
        <c:axId val="32980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日排出量（尾張旭市）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93464"/>
        <c:crosses val="autoZero"/>
        <c:auto val="1"/>
        <c:lblOffset val="100"/>
        <c:tickLblSkip val="1"/>
        <c:noMultiLvlLbl val="0"/>
      </c:catAx>
      <c:valAx>
        <c:axId val="28393464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8099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'長久手'!$I$33:$I$44</c:f>
              <c:numCache>
                <c:ptCount val="12"/>
                <c:pt idx="0">
                  <c:v>551.9</c:v>
                </c:pt>
                <c:pt idx="1">
                  <c:v>532.7</c:v>
                </c:pt>
                <c:pt idx="2">
                  <c:v>521.2</c:v>
                </c:pt>
                <c:pt idx="3">
                  <c:v>528.4</c:v>
                </c:pt>
                <c:pt idx="4">
                  <c:v>520.6</c:v>
                </c:pt>
                <c:pt idx="5">
                  <c:v>484.8</c:v>
                </c:pt>
                <c:pt idx="6">
                  <c:v>486.6</c:v>
                </c:pt>
                <c:pt idx="7">
                  <c:v>554.8</c:v>
                </c:pt>
                <c:pt idx="8">
                  <c:v>574</c:v>
                </c:pt>
                <c:pt idx="9">
                  <c:v>484.1</c:v>
                </c:pt>
                <c:pt idx="10">
                  <c:v>521.3</c:v>
                </c:pt>
                <c:pt idx="11">
                  <c:v>593.2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'長久手'!$J$33:$J$44</c:f>
              <c:numCache>
                <c:ptCount val="12"/>
                <c:pt idx="0">
                  <c:v>541.9</c:v>
                </c:pt>
                <c:pt idx="11">
                  <c:v>533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'長久手'!$K$33:$K$44</c:f>
              <c:numCache>
                <c:ptCount val="12"/>
                <c:pt idx="0">
                  <c:v>818.7</c:v>
                </c:pt>
                <c:pt idx="1">
                  <c:v>797</c:v>
                </c:pt>
                <c:pt idx="2">
                  <c:v>827.8</c:v>
                </c:pt>
                <c:pt idx="3">
                  <c:v>834.8</c:v>
                </c:pt>
                <c:pt idx="4">
                  <c:v>829.4</c:v>
                </c:pt>
                <c:pt idx="5">
                  <c:v>801.4</c:v>
                </c:pt>
                <c:pt idx="6">
                  <c:v>781.5</c:v>
                </c:pt>
                <c:pt idx="7">
                  <c:v>869.8</c:v>
                </c:pt>
                <c:pt idx="8">
                  <c:v>893.4</c:v>
                </c:pt>
                <c:pt idx="9">
                  <c:v>721.6</c:v>
                </c:pt>
                <c:pt idx="10">
                  <c:v>751.1</c:v>
                </c:pt>
                <c:pt idx="11">
                  <c:v>837.3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'長久手'!$L$33:$L$44</c:f>
              <c:numCache>
                <c:ptCount val="12"/>
                <c:pt idx="0">
                  <c:v>803.4</c:v>
                </c:pt>
                <c:pt idx="11">
                  <c:v>783.9</c:v>
                </c:pt>
              </c:numCache>
            </c:numRef>
          </c:val>
          <c:smooth val="0"/>
        </c:ser>
        <c:marker val="1"/>
        <c:axId val="54214585"/>
        <c:axId val="18169218"/>
      </c:lineChart>
      <c:catAx>
        <c:axId val="5421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日排出量（長久手町）</a:t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69218"/>
        <c:crosses val="autoZero"/>
        <c:auto val="1"/>
        <c:lblOffset val="100"/>
        <c:tickLblSkip val="1"/>
        <c:noMultiLvlLbl val="0"/>
      </c:catAx>
      <c:valAx>
        <c:axId val="18169218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58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'3市'!$I$33:$I$44</c:f>
              <c:numCache>
                <c:ptCount val="12"/>
                <c:pt idx="0">
                  <c:v>581.1</c:v>
                </c:pt>
                <c:pt idx="1">
                  <c:v>602.9</c:v>
                </c:pt>
                <c:pt idx="2">
                  <c:v>583.2</c:v>
                </c:pt>
                <c:pt idx="3">
                  <c:v>585.4</c:v>
                </c:pt>
                <c:pt idx="4">
                  <c:v>574.1</c:v>
                </c:pt>
                <c:pt idx="5">
                  <c:v>543.3</c:v>
                </c:pt>
                <c:pt idx="6">
                  <c:v>558.2</c:v>
                </c:pt>
                <c:pt idx="7">
                  <c:v>607.9</c:v>
                </c:pt>
                <c:pt idx="8">
                  <c:v>611.7</c:v>
                </c:pt>
                <c:pt idx="9">
                  <c:v>505.1</c:v>
                </c:pt>
                <c:pt idx="10">
                  <c:v>501.1</c:v>
                </c:pt>
                <c:pt idx="11">
                  <c:v>551.6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'3市'!$J$33:$J$44</c:f>
              <c:numCache>
                <c:ptCount val="12"/>
                <c:pt idx="0">
                  <c:v>560.6</c:v>
                </c:pt>
                <c:pt idx="11">
                  <c:v>547.3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'3市'!$K$33:$K$44</c:f>
              <c:numCache>
                <c:ptCount val="12"/>
                <c:pt idx="0">
                  <c:v>773.3</c:v>
                </c:pt>
                <c:pt idx="1">
                  <c:v>795.4</c:v>
                </c:pt>
                <c:pt idx="2">
                  <c:v>804.4</c:v>
                </c:pt>
                <c:pt idx="3">
                  <c:v>807.1</c:v>
                </c:pt>
                <c:pt idx="4">
                  <c:v>796.9</c:v>
                </c:pt>
                <c:pt idx="5">
                  <c:v>769.7</c:v>
                </c:pt>
                <c:pt idx="6">
                  <c:v>783.1</c:v>
                </c:pt>
                <c:pt idx="7">
                  <c:v>837.5</c:v>
                </c:pt>
                <c:pt idx="8">
                  <c:v>827.3</c:v>
                </c:pt>
                <c:pt idx="9">
                  <c:v>681.8</c:v>
                </c:pt>
                <c:pt idx="10">
                  <c:v>676.4</c:v>
                </c:pt>
                <c:pt idx="11">
                  <c:v>736.2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'3市'!$L$33:$L$44</c:f>
              <c:numCache>
                <c:ptCount val="12"/>
                <c:pt idx="0">
                  <c:v>794</c:v>
                </c:pt>
                <c:pt idx="11">
                  <c:v>776.6</c:v>
                </c:pt>
              </c:numCache>
            </c:numRef>
          </c:val>
          <c:smooth val="0"/>
        </c:ser>
        <c:marker val="1"/>
        <c:axId val="29305235"/>
        <c:axId val="62420524"/>
      </c:lineChart>
      <c:catAx>
        <c:axId val="2930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市１町）</a:t>
                </a:r>
              </a:p>
            </c:rich>
          </c:tx>
          <c:layout>
            <c:manualLayout>
              <c:xMode val="factor"/>
              <c:yMode val="factor"/>
              <c:x val="0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20524"/>
        <c:crosses val="autoZero"/>
        <c:auto val="1"/>
        <c:lblOffset val="100"/>
        <c:tickLblSkip val="1"/>
        <c:noMultiLvlLbl val="0"/>
      </c:catAx>
      <c:valAx>
        <c:axId val="62420524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0523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5"/>
          <c:y val="0.009"/>
          <c:w val="0.916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'瀬戸'!$I$19:$I$30</c:f>
              <c:numCache>
                <c:ptCount val="12"/>
                <c:pt idx="0">
                  <c:v>618</c:v>
                </c:pt>
                <c:pt idx="1">
                  <c:v>624.3</c:v>
                </c:pt>
                <c:pt idx="2">
                  <c:v>644.6</c:v>
                </c:pt>
                <c:pt idx="3">
                  <c:v>641.3</c:v>
                </c:pt>
                <c:pt idx="4">
                  <c:v>605.5</c:v>
                </c:pt>
                <c:pt idx="5">
                  <c:v>593.9</c:v>
                </c:pt>
                <c:pt idx="6">
                  <c:v>600.2</c:v>
                </c:pt>
                <c:pt idx="7">
                  <c:v>590.5</c:v>
                </c:pt>
                <c:pt idx="8">
                  <c:v>640.7</c:v>
                </c:pt>
                <c:pt idx="9">
                  <c:v>524.5</c:v>
                </c:pt>
                <c:pt idx="10">
                  <c:v>500.9</c:v>
                </c:pt>
                <c:pt idx="11">
                  <c:v>561.5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'瀬戸'!$J$19:$J$30</c:f>
              <c:numCache>
                <c:ptCount val="12"/>
                <c:pt idx="0">
                  <c:v>580.3</c:v>
                </c:pt>
                <c:pt idx="11">
                  <c:v>566.1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'瀬戸'!$K$19:$K$30</c:f>
              <c:numCache>
                <c:ptCount val="12"/>
                <c:pt idx="0">
                  <c:v>825.8</c:v>
                </c:pt>
                <c:pt idx="1">
                  <c:v>808.2</c:v>
                </c:pt>
                <c:pt idx="2">
                  <c:v>859.1</c:v>
                </c:pt>
                <c:pt idx="3">
                  <c:v>877.6</c:v>
                </c:pt>
                <c:pt idx="4">
                  <c:v>839.1</c:v>
                </c:pt>
                <c:pt idx="5">
                  <c:v>825.4</c:v>
                </c:pt>
                <c:pt idx="6">
                  <c:v>823.5</c:v>
                </c:pt>
                <c:pt idx="7">
                  <c:v>807.9</c:v>
                </c:pt>
                <c:pt idx="8">
                  <c:v>852.7</c:v>
                </c:pt>
                <c:pt idx="9">
                  <c:v>709.1</c:v>
                </c:pt>
                <c:pt idx="10">
                  <c:v>684.6</c:v>
                </c:pt>
                <c:pt idx="11">
                  <c:v>754.2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'瀬戸'!$L$19:$L$30</c:f>
              <c:numCache>
                <c:ptCount val="12"/>
                <c:pt idx="0">
                  <c:v>811.4</c:v>
                </c:pt>
                <c:pt idx="11">
                  <c:v>794.4</c:v>
                </c:pt>
              </c:numCache>
            </c:numRef>
          </c:val>
          <c:smooth val="0"/>
        </c:ser>
        <c:marker val="1"/>
        <c:axId val="24913805"/>
        <c:axId val="22897654"/>
      </c:lineChart>
      <c:catAx>
        <c:axId val="24913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日排出量（瀬戸市）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97654"/>
        <c:crosses val="autoZero"/>
        <c:auto val="1"/>
        <c:lblOffset val="100"/>
        <c:tickLblSkip val="1"/>
        <c:noMultiLvlLbl val="0"/>
      </c:catAx>
      <c:valAx>
        <c:axId val="22897654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1380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47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'尾張旭'!$I$19:$I$30</c:f>
              <c:numCache>
                <c:ptCount val="12"/>
                <c:pt idx="0">
                  <c:v>562.5</c:v>
                </c:pt>
                <c:pt idx="1">
                  <c:v>572.2</c:v>
                </c:pt>
                <c:pt idx="2">
                  <c:v>602.4</c:v>
                </c:pt>
                <c:pt idx="3">
                  <c:v>571</c:v>
                </c:pt>
                <c:pt idx="4">
                  <c:v>552.4</c:v>
                </c:pt>
                <c:pt idx="5">
                  <c:v>535.1</c:v>
                </c:pt>
                <c:pt idx="6">
                  <c:v>563.3</c:v>
                </c:pt>
                <c:pt idx="7">
                  <c:v>551.1</c:v>
                </c:pt>
                <c:pt idx="8">
                  <c:v>567.2</c:v>
                </c:pt>
                <c:pt idx="9">
                  <c:v>496.9</c:v>
                </c:pt>
                <c:pt idx="10">
                  <c:v>464.5</c:v>
                </c:pt>
                <c:pt idx="11">
                  <c:v>523.5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'尾張旭'!$J$19:$J$30</c:f>
              <c:numCache>
                <c:ptCount val="12"/>
                <c:pt idx="0">
                  <c:v>578.6</c:v>
                </c:pt>
                <c:pt idx="11">
                  <c:v>564.7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'尾張旭'!$K$19:$K$30</c:f>
              <c:numCache>
                <c:ptCount val="12"/>
                <c:pt idx="0">
                  <c:v>761.9</c:v>
                </c:pt>
                <c:pt idx="1">
                  <c:v>755.9</c:v>
                </c:pt>
                <c:pt idx="2">
                  <c:v>835.3</c:v>
                </c:pt>
                <c:pt idx="3">
                  <c:v>806.5</c:v>
                </c:pt>
                <c:pt idx="4">
                  <c:v>793.6</c:v>
                </c:pt>
                <c:pt idx="5">
                  <c:v>752</c:v>
                </c:pt>
                <c:pt idx="6">
                  <c:v>788.9</c:v>
                </c:pt>
                <c:pt idx="7">
                  <c:v>760.6</c:v>
                </c:pt>
                <c:pt idx="8">
                  <c:v>767.3</c:v>
                </c:pt>
                <c:pt idx="9">
                  <c:v>664.4</c:v>
                </c:pt>
                <c:pt idx="10">
                  <c:v>652.2</c:v>
                </c:pt>
                <c:pt idx="11">
                  <c:v>735.3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'尾張旭'!$L$19:$L$30</c:f>
              <c:numCache>
                <c:ptCount val="12"/>
                <c:pt idx="0">
                  <c:v>808.8</c:v>
                </c:pt>
                <c:pt idx="11">
                  <c:v>792.3</c:v>
                </c:pt>
              </c:numCache>
            </c:numRef>
          </c:val>
          <c:smooth val="0"/>
        </c:ser>
        <c:marker val="1"/>
        <c:axId val="4752295"/>
        <c:axId val="42770656"/>
      </c:lineChart>
      <c:catAx>
        <c:axId val="47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日排出量（尾張旭市）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70656"/>
        <c:crosses val="autoZero"/>
        <c:auto val="1"/>
        <c:lblOffset val="100"/>
        <c:tickLblSkip val="1"/>
        <c:noMultiLvlLbl val="0"/>
      </c:catAx>
      <c:valAx>
        <c:axId val="42770656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229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'長久手'!$I$19:$I$30</c:f>
              <c:numCache>
                <c:ptCount val="12"/>
                <c:pt idx="0">
                  <c:v>534.1</c:v>
                </c:pt>
                <c:pt idx="1">
                  <c:v>526.9</c:v>
                </c:pt>
                <c:pt idx="2">
                  <c:v>553.3</c:v>
                </c:pt>
                <c:pt idx="3">
                  <c:v>543.8</c:v>
                </c:pt>
                <c:pt idx="4">
                  <c:v>510</c:v>
                </c:pt>
                <c:pt idx="5">
                  <c:v>503.7</c:v>
                </c:pt>
                <c:pt idx="6">
                  <c:v>530.7</c:v>
                </c:pt>
                <c:pt idx="7">
                  <c:v>513.6</c:v>
                </c:pt>
                <c:pt idx="8">
                  <c:v>536.5</c:v>
                </c:pt>
                <c:pt idx="9">
                  <c:v>479.3</c:v>
                </c:pt>
                <c:pt idx="10">
                  <c:v>462.6</c:v>
                </c:pt>
                <c:pt idx="11">
                  <c:v>533.6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'長久手'!$J$19:$J$30</c:f>
              <c:numCache>
                <c:ptCount val="12"/>
                <c:pt idx="0">
                  <c:v>551.5</c:v>
                </c:pt>
                <c:pt idx="11">
                  <c:v>542.7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'長久手'!$K$19:$K$30</c:f>
              <c:numCache>
                <c:ptCount val="12"/>
                <c:pt idx="0">
                  <c:v>844.6</c:v>
                </c:pt>
                <c:pt idx="1">
                  <c:v>843.8</c:v>
                </c:pt>
                <c:pt idx="2">
                  <c:v>950.5</c:v>
                </c:pt>
                <c:pt idx="3">
                  <c:v>899.1</c:v>
                </c:pt>
                <c:pt idx="4">
                  <c:v>883.1</c:v>
                </c:pt>
                <c:pt idx="5">
                  <c:v>845.9</c:v>
                </c:pt>
                <c:pt idx="6">
                  <c:v>860.6</c:v>
                </c:pt>
                <c:pt idx="7">
                  <c:v>823.3</c:v>
                </c:pt>
                <c:pt idx="8">
                  <c:v>842</c:v>
                </c:pt>
                <c:pt idx="9">
                  <c:v>737.9</c:v>
                </c:pt>
                <c:pt idx="10">
                  <c:v>725.6</c:v>
                </c:pt>
                <c:pt idx="11">
                  <c:v>815.9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'長久手'!$L$19:$L$30</c:f>
              <c:numCache>
                <c:ptCount val="12"/>
                <c:pt idx="0">
                  <c:v>824.7</c:v>
                </c:pt>
                <c:pt idx="11">
                  <c:v>805.2</c:v>
                </c:pt>
              </c:numCache>
            </c:numRef>
          </c:val>
          <c:smooth val="0"/>
        </c:ser>
        <c:marker val="1"/>
        <c:axId val="49391585"/>
        <c:axId val="41871082"/>
      </c:lineChart>
      <c:catAx>
        <c:axId val="4939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日排出量（長久手町）</a:t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71082"/>
        <c:crosses val="autoZero"/>
        <c:auto val="1"/>
        <c:lblOffset val="100"/>
        <c:tickLblSkip val="1"/>
        <c:noMultiLvlLbl val="0"/>
      </c:catAx>
      <c:valAx>
        <c:axId val="4187108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9158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47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'尾張旭'!$I$75:$I$86</c:f>
              <c:numCache>
                <c:ptCount val="12"/>
                <c:pt idx="0">
                  <c:v>566.2</c:v>
                </c:pt>
                <c:pt idx="1">
                  <c:v>555.3</c:v>
                </c:pt>
                <c:pt idx="2">
                  <c:v>499.5</c:v>
                </c:pt>
                <c:pt idx="3">
                  <c:v>526.5</c:v>
                </c:pt>
                <c:pt idx="4">
                  <c:v>513.6</c:v>
                </c:pt>
                <c:pt idx="5">
                  <c:v>522.8</c:v>
                </c:pt>
                <c:pt idx="6">
                  <c:v>521.7</c:v>
                </c:pt>
                <c:pt idx="7">
                  <c:v>510.1</c:v>
                </c:pt>
                <c:pt idx="8">
                  <c:v>527.3</c:v>
                </c:pt>
                <c:pt idx="9">
                  <c:v>488.9</c:v>
                </c:pt>
                <c:pt idx="10">
                  <c:v>418.6</c:v>
                </c:pt>
                <c:pt idx="11">
                  <c:v>447.9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'尾張旭'!$J$75:$J$86</c:f>
              <c:numCache>
                <c:ptCount val="12"/>
                <c:pt idx="0">
                  <c:v>517.9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'尾張旭'!$K$75:$K$86</c:f>
              <c:numCache>
                <c:ptCount val="12"/>
                <c:pt idx="0">
                  <c:v>735.4</c:v>
                </c:pt>
                <c:pt idx="1">
                  <c:v>722</c:v>
                </c:pt>
                <c:pt idx="2">
                  <c:v>666.4</c:v>
                </c:pt>
                <c:pt idx="3">
                  <c:v>706.3</c:v>
                </c:pt>
                <c:pt idx="4">
                  <c:v>682.2</c:v>
                </c:pt>
                <c:pt idx="5">
                  <c:v>699.4</c:v>
                </c:pt>
                <c:pt idx="6">
                  <c:v>704.8</c:v>
                </c:pt>
                <c:pt idx="7">
                  <c:v>692.5</c:v>
                </c:pt>
                <c:pt idx="8">
                  <c:v>702.8</c:v>
                </c:pt>
                <c:pt idx="9">
                  <c:v>654.9</c:v>
                </c:pt>
                <c:pt idx="10">
                  <c:v>582.2</c:v>
                </c:pt>
                <c:pt idx="11">
                  <c:v>611.9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'尾張旭'!$L$75:$L$86</c:f>
              <c:numCache>
                <c:ptCount val="12"/>
                <c:pt idx="0">
                  <c:v>736.6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23363847"/>
        <c:axId val="8948032"/>
      </c:lineChart>
      <c:catAx>
        <c:axId val="23363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日排出量（尾張旭市）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48032"/>
        <c:crosses val="autoZero"/>
        <c:auto val="1"/>
        <c:lblOffset val="100"/>
        <c:tickLblSkip val="1"/>
        <c:noMultiLvlLbl val="0"/>
      </c:catAx>
      <c:valAx>
        <c:axId val="894803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6384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'3市'!$I$19:$I$30</c:f>
              <c:numCache>
                <c:ptCount val="12"/>
                <c:pt idx="0">
                  <c:v>585.4</c:v>
                </c:pt>
                <c:pt idx="1">
                  <c:v>590.3</c:v>
                </c:pt>
                <c:pt idx="2">
                  <c:v>614.7</c:v>
                </c:pt>
                <c:pt idx="3">
                  <c:v>601.6</c:v>
                </c:pt>
                <c:pt idx="4">
                  <c:v>571.4</c:v>
                </c:pt>
                <c:pt idx="5">
                  <c:v>559.1</c:v>
                </c:pt>
                <c:pt idx="6">
                  <c:v>576</c:v>
                </c:pt>
                <c:pt idx="7">
                  <c:v>564.1</c:v>
                </c:pt>
                <c:pt idx="8">
                  <c:v>598.7</c:v>
                </c:pt>
                <c:pt idx="9">
                  <c:v>507.6</c:v>
                </c:pt>
                <c:pt idx="10">
                  <c:v>482.5</c:v>
                </c:pt>
                <c:pt idx="11">
                  <c:v>544.6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'3市'!$J$19:$J$30</c:f>
              <c:numCache>
                <c:ptCount val="12"/>
                <c:pt idx="0">
                  <c:v>575</c:v>
                </c:pt>
                <c:pt idx="11">
                  <c:v>561.8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'3市'!$K$19:$K$30</c:f>
              <c:numCache>
                <c:ptCount val="12"/>
                <c:pt idx="0">
                  <c:v>809.5</c:v>
                </c:pt>
                <c:pt idx="1">
                  <c:v>798.6</c:v>
                </c:pt>
                <c:pt idx="2">
                  <c:v>868.6</c:v>
                </c:pt>
                <c:pt idx="3">
                  <c:v>859.6</c:v>
                </c:pt>
                <c:pt idx="4">
                  <c:v>833.1</c:v>
                </c:pt>
                <c:pt idx="5">
                  <c:v>806.5</c:v>
                </c:pt>
                <c:pt idx="6">
                  <c:v>819.7</c:v>
                </c:pt>
                <c:pt idx="7">
                  <c:v>796.1</c:v>
                </c:pt>
                <c:pt idx="8">
                  <c:v>824.3</c:v>
                </c:pt>
                <c:pt idx="9">
                  <c:v>700.6</c:v>
                </c:pt>
                <c:pt idx="10">
                  <c:v>682.2</c:v>
                </c:pt>
                <c:pt idx="11">
                  <c:v>759.8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'3市'!$L$19:$L$30</c:f>
              <c:numCache>
                <c:ptCount val="12"/>
                <c:pt idx="0">
                  <c:v>812.8</c:v>
                </c:pt>
                <c:pt idx="11">
                  <c:v>795.5</c:v>
                </c:pt>
              </c:numCache>
            </c:numRef>
          </c:val>
          <c:smooth val="0"/>
        </c:ser>
        <c:marker val="1"/>
        <c:axId val="41295419"/>
        <c:axId val="36114452"/>
      </c:lineChart>
      <c:catAx>
        <c:axId val="4129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市１町）</a:t>
                </a:r>
              </a:p>
            </c:rich>
          </c:tx>
          <c:layout>
            <c:manualLayout>
              <c:xMode val="factor"/>
              <c:yMode val="factor"/>
              <c:x val="0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14452"/>
        <c:crosses val="autoZero"/>
        <c:auto val="1"/>
        <c:lblOffset val="100"/>
        <c:tickLblSkip val="1"/>
        <c:noMultiLvlLbl val="0"/>
      </c:catAx>
      <c:valAx>
        <c:axId val="3611445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9541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5"/>
          <c:y val="0.009"/>
          <c:w val="0.916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'瀬戸'!$B$4:$B$15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'瀬戸'!$I$4:$I$15</c:f>
              <c:numCache>
                <c:ptCount val="12"/>
                <c:pt idx="0">
                  <c:v>674.7531527658726</c:v>
                </c:pt>
                <c:pt idx="1">
                  <c:v>654.9238971724716</c:v>
                </c:pt>
                <c:pt idx="2">
                  <c:v>656.4035186397124</c:v>
                </c:pt>
                <c:pt idx="3">
                  <c:v>634.0619765277299</c:v>
                </c:pt>
                <c:pt idx="4">
                  <c:v>639.0924049177969</c:v>
                </c:pt>
                <c:pt idx="5">
                  <c:v>622.9116221417235</c:v>
                </c:pt>
                <c:pt idx="6">
                  <c:v>601.5007994598255</c:v>
                </c:pt>
                <c:pt idx="7">
                  <c:v>595.390251481825</c:v>
                </c:pt>
                <c:pt idx="8">
                  <c:v>600.108069360731</c:v>
                </c:pt>
                <c:pt idx="9">
                  <c:v>614.7454558070428</c:v>
                </c:pt>
                <c:pt idx="10">
                  <c:v>573.6282967480138</c:v>
                </c:pt>
                <c:pt idx="11">
                  <c:v>558.4615861486336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'瀬戸'!$B$4:$B$15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'瀬戸'!$J$4:$J$15</c:f>
              <c:numCache>
                <c:ptCount val="12"/>
                <c:pt idx="0">
                  <c:v>674.7531527658726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'瀬戸'!$B$4:$B$15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'瀬戸'!$K$4:$K$15</c:f>
              <c:numCache>
                <c:ptCount val="12"/>
                <c:pt idx="0">
                  <c:v>924.5499083026959</c:v>
                </c:pt>
                <c:pt idx="1">
                  <c:v>900.6023088450507</c:v>
                </c:pt>
                <c:pt idx="2">
                  <c:v>886.932592828765</c:v>
                </c:pt>
                <c:pt idx="3">
                  <c:v>862.837747221309</c:v>
                </c:pt>
                <c:pt idx="4">
                  <c:v>875.9110588298644</c:v>
                </c:pt>
                <c:pt idx="5">
                  <c:v>861.9356151390888</c:v>
                </c:pt>
                <c:pt idx="6">
                  <c:v>829.5253060968001</c:v>
                </c:pt>
                <c:pt idx="7">
                  <c:v>805.3746235480002</c:v>
                </c:pt>
                <c:pt idx="8">
                  <c:v>780.6141554397981</c:v>
                </c:pt>
                <c:pt idx="9">
                  <c:v>763.7305278122725</c:v>
                </c:pt>
                <c:pt idx="10">
                  <c:v>726.6175176170417</c:v>
                </c:pt>
                <c:pt idx="11">
                  <c:v>713.2657385296415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'瀬戸'!$B$4:$B$15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'瀬戸'!$L$4:$L$15</c:f>
              <c:numCache>
                <c:ptCount val="12"/>
                <c:pt idx="0">
                  <c:v>924.5499083026959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56594613"/>
        <c:axId val="39589470"/>
      </c:lineChart>
      <c:catAx>
        <c:axId val="5659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日排出量（瀬戸市）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89470"/>
        <c:crosses val="autoZero"/>
        <c:auto val="1"/>
        <c:lblOffset val="100"/>
        <c:tickLblSkip val="1"/>
        <c:noMultiLvlLbl val="0"/>
      </c:catAx>
      <c:valAx>
        <c:axId val="39589470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'尾張旭'!$B$4:$B$15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'尾張旭'!$I$4:$I$15</c:f>
              <c:numCache>
                <c:ptCount val="12"/>
                <c:pt idx="0">
                  <c:v>670.9613241633931</c:v>
                </c:pt>
                <c:pt idx="1">
                  <c:v>670.7394258119639</c:v>
                </c:pt>
                <c:pt idx="2">
                  <c:v>602.6705584932545</c:v>
                </c:pt>
                <c:pt idx="3">
                  <c:v>595.4383592641666</c:v>
                </c:pt>
                <c:pt idx="4">
                  <c:v>598.5326355859061</c:v>
                </c:pt>
                <c:pt idx="5">
                  <c:v>572.2832217508129</c:v>
                </c:pt>
                <c:pt idx="6">
                  <c:v>563.9734683055833</c:v>
                </c:pt>
                <c:pt idx="7">
                  <c:v>547.077156188619</c:v>
                </c:pt>
                <c:pt idx="8">
                  <c:v>540.2326146960064</c:v>
                </c:pt>
                <c:pt idx="9">
                  <c:v>525.251745319305</c:v>
                </c:pt>
                <c:pt idx="10">
                  <c:v>519.452617531674</c:v>
                </c:pt>
                <c:pt idx="11">
                  <c:v>507.8429790853892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'尾張旭'!$B$4:$B$15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'尾張旭'!$J$4:$J$15</c:f>
              <c:numCache>
                <c:ptCount val="12"/>
                <c:pt idx="0">
                  <c:v>670.9613241633931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'尾張旭'!$B$4:$B$15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'尾張旭'!$K$4:$K$15</c:f>
              <c:numCache>
                <c:ptCount val="12"/>
                <c:pt idx="0">
                  <c:v>918.8282999966232</c:v>
                </c:pt>
                <c:pt idx="1">
                  <c:v>926.2963430760802</c:v>
                </c:pt>
                <c:pt idx="2">
                  <c:v>858.5859389319843</c:v>
                </c:pt>
                <c:pt idx="3">
                  <c:v>836.3104453389424</c:v>
                </c:pt>
                <c:pt idx="4">
                  <c:v>827.0312834535315</c:v>
                </c:pt>
                <c:pt idx="5">
                  <c:v>806.6851128807479</c:v>
                </c:pt>
                <c:pt idx="6">
                  <c:v>784.8850352066812</c:v>
                </c:pt>
                <c:pt idx="7">
                  <c:v>756.4160037273083</c:v>
                </c:pt>
                <c:pt idx="8">
                  <c:v>745.2130760766661</c:v>
                </c:pt>
                <c:pt idx="9">
                  <c:v>714.1468330608526</c:v>
                </c:pt>
                <c:pt idx="10">
                  <c:v>697.5770145990095</c:v>
                </c:pt>
                <c:pt idx="11">
                  <c:v>679.4731880714985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'尾張旭'!$B$4:$B$15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'尾張旭'!$L$4:$L$15</c:f>
              <c:numCache>
                <c:ptCount val="12"/>
                <c:pt idx="0">
                  <c:v>918.8282999966232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20760911"/>
        <c:axId val="52630472"/>
      </c:lineChart>
      <c:catAx>
        <c:axId val="2076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日排出量（尾張旭市）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30472"/>
        <c:crosses val="autoZero"/>
        <c:auto val="1"/>
        <c:lblOffset val="100"/>
        <c:tickLblSkip val="1"/>
        <c:noMultiLvlLbl val="0"/>
      </c:catAx>
      <c:valAx>
        <c:axId val="5263047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60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'長久手'!$B$4:$B$15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'長久手'!$I$4:$I$15</c:f>
              <c:numCache>
                <c:ptCount val="12"/>
                <c:pt idx="0">
                  <c:v>610.3091708841927</c:v>
                </c:pt>
                <c:pt idx="1">
                  <c:v>614.2925227360271</c:v>
                </c:pt>
                <c:pt idx="2">
                  <c:v>595.0134570644076</c:v>
                </c:pt>
                <c:pt idx="3">
                  <c:v>590.1091225466944</c:v>
                </c:pt>
                <c:pt idx="4">
                  <c:v>571.777851405852</c:v>
                </c:pt>
                <c:pt idx="5">
                  <c:v>551.7570149283576</c:v>
                </c:pt>
                <c:pt idx="6">
                  <c:v>531.5604912737858</c:v>
                </c:pt>
                <c:pt idx="7">
                  <c:v>516.9060082424555</c:v>
                </c:pt>
                <c:pt idx="8">
                  <c:v>526.5356571767464</c:v>
                </c:pt>
                <c:pt idx="9">
                  <c:v>493.54407277201096</c:v>
                </c:pt>
                <c:pt idx="10">
                  <c:v>511.09241793727637</c:v>
                </c:pt>
                <c:pt idx="11">
                  <c:v>492.4659208801252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'長久手'!$B$4:$B$15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'長久手'!$J$4:$J$15</c:f>
              <c:numCache>
                <c:ptCount val="12"/>
                <c:pt idx="0">
                  <c:v>610.3091708841927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'長久手'!$B$4:$B$15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'長久手'!$K$4:$K$15</c:f>
              <c:numCache>
                <c:ptCount val="12"/>
                <c:pt idx="0">
                  <c:v>954.3669290538559</c:v>
                </c:pt>
                <c:pt idx="1">
                  <c:v>949.135280177057</c:v>
                </c:pt>
                <c:pt idx="2">
                  <c:v>912.0045705769745</c:v>
                </c:pt>
                <c:pt idx="3">
                  <c:v>945.2064237727059</c:v>
                </c:pt>
                <c:pt idx="4">
                  <c:v>912.7583488523542</c:v>
                </c:pt>
                <c:pt idx="5">
                  <c:v>883.5722496029495</c:v>
                </c:pt>
                <c:pt idx="6">
                  <c:v>851.7756513341019</c:v>
                </c:pt>
                <c:pt idx="7">
                  <c:v>835.9532600327848</c:v>
                </c:pt>
                <c:pt idx="8">
                  <c:v>809.3631785921147</c:v>
                </c:pt>
                <c:pt idx="9">
                  <c:v>741.052848711845</c:v>
                </c:pt>
                <c:pt idx="10">
                  <c:v>774.7218771412815</c:v>
                </c:pt>
                <c:pt idx="11">
                  <c:v>769.6232689935076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'長久手'!$B$4:$B$15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'長久手'!$L$4:$L$15</c:f>
              <c:numCache>
                <c:ptCount val="12"/>
                <c:pt idx="0">
                  <c:v>954.3669290538559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3912201"/>
        <c:axId val="35209810"/>
      </c:lineChart>
      <c:catAx>
        <c:axId val="391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日排出量（長久手市）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810"/>
        <c:crosses val="autoZero"/>
        <c:auto val="1"/>
        <c:lblOffset val="100"/>
        <c:tickLblSkip val="1"/>
        <c:noMultiLvlLbl val="0"/>
      </c:catAx>
      <c:valAx>
        <c:axId val="35209810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2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'3市'!$B$4:$B$15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'3市'!$I$4:$I$15</c:f>
              <c:numCache>
                <c:ptCount val="12"/>
                <c:pt idx="0">
                  <c:v>662.9367365450223</c:v>
                </c:pt>
                <c:pt idx="1">
                  <c:v>653.115729032678</c:v>
                </c:pt>
                <c:pt idx="2">
                  <c:v>629.319065993824</c:v>
                </c:pt>
                <c:pt idx="3">
                  <c:v>614.5384451137404</c:v>
                </c:pt>
                <c:pt idx="4">
                  <c:v>614.6115923939784</c:v>
                </c:pt>
                <c:pt idx="5">
                  <c:v>594.4149993623477</c:v>
                </c:pt>
                <c:pt idx="6">
                  <c:v>577.0790313917676</c:v>
                </c:pt>
                <c:pt idx="7">
                  <c:v>565.9459481887643</c:v>
                </c:pt>
                <c:pt idx="8">
                  <c:v>567.8539698158883</c:v>
                </c:pt>
                <c:pt idx="9">
                  <c:v>564.0184137035812</c:v>
                </c:pt>
                <c:pt idx="10">
                  <c:v>544.7820904136103</c:v>
                </c:pt>
                <c:pt idx="11">
                  <c:v>529.7431486973035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'3市'!$B$4:$B$15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'3市'!$J$4:$J$15</c:f>
              <c:numCache>
                <c:ptCount val="12"/>
                <c:pt idx="0">
                  <c:v>662.9367365450223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'3市'!$B$4:$B$15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'3市'!$K$4:$K$15</c:f>
              <c:numCache>
                <c:ptCount val="12"/>
                <c:pt idx="0">
                  <c:v>927.7015623009116</c:v>
                </c:pt>
                <c:pt idx="1">
                  <c:v>916.6533111055236</c:v>
                </c:pt>
                <c:pt idx="2">
                  <c:v>882.3294042889166</c:v>
                </c:pt>
                <c:pt idx="3">
                  <c:v>868.6122505474837</c:v>
                </c:pt>
                <c:pt idx="4">
                  <c:v>867.2502969135179</c:v>
                </c:pt>
                <c:pt idx="5">
                  <c:v>848.742078377009</c:v>
                </c:pt>
                <c:pt idx="6">
                  <c:v>819.7625169410718</c:v>
                </c:pt>
                <c:pt idx="7">
                  <c:v>795.9003690725884</c:v>
                </c:pt>
                <c:pt idx="8">
                  <c:v>775.068511826532</c:v>
                </c:pt>
                <c:pt idx="9">
                  <c:v>744.0920578865803</c:v>
                </c:pt>
                <c:pt idx="10">
                  <c:v>727.0271417659993</c:v>
                </c:pt>
                <c:pt idx="11">
                  <c:v>714.0865997500256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'3市'!$B$4:$B$15</c:f>
              <c:strCache>
                <c:ptCount val="12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</c:strCache>
            </c:strRef>
          </c:cat>
          <c:val>
            <c:numRef>
              <c:f>'3市'!$L$4:$L$15</c:f>
              <c:numCache>
                <c:ptCount val="12"/>
                <c:pt idx="0">
                  <c:v>927.7015623009116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48452835"/>
        <c:axId val="33422332"/>
      </c:lineChart>
      <c:catAx>
        <c:axId val="484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22332"/>
        <c:crosses val="autoZero"/>
        <c:auto val="1"/>
        <c:lblOffset val="100"/>
        <c:tickLblSkip val="1"/>
        <c:noMultiLvlLbl val="0"/>
      </c:catAx>
      <c:valAx>
        <c:axId val="3342233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52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'長久手'!$I$75:$I$86</c:f>
              <c:numCache>
                <c:ptCount val="12"/>
                <c:pt idx="0">
                  <c:v>563.3</c:v>
                </c:pt>
                <c:pt idx="1">
                  <c:v>536.6</c:v>
                </c:pt>
                <c:pt idx="2">
                  <c:v>484.7</c:v>
                </c:pt>
                <c:pt idx="3">
                  <c:v>525.2</c:v>
                </c:pt>
                <c:pt idx="4">
                  <c:v>496.2</c:v>
                </c:pt>
                <c:pt idx="5">
                  <c:v>508.2</c:v>
                </c:pt>
                <c:pt idx="6">
                  <c:v>515.1</c:v>
                </c:pt>
                <c:pt idx="7">
                  <c:v>499.1</c:v>
                </c:pt>
                <c:pt idx="8">
                  <c:v>512.9</c:v>
                </c:pt>
                <c:pt idx="9">
                  <c:v>472.2</c:v>
                </c:pt>
                <c:pt idx="10">
                  <c:v>423.8</c:v>
                </c:pt>
                <c:pt idx="11">
                  <c:v>459.5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'長久手'!$J$75:$J$86</c:f>
              <c:numCache>
                <c:ptCount val="12"/>
                <c:pt idx="0">
                  <c:v>512.9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'長久手'!$K$75:$K$86</c:f>
              <c:numCache>
                <c:ptCount val="12"/>
                <c:pt idx="0">
                  <c:v>814.3</c:v>
                </c:pt>
                <c:pt idx="1">
                  <c:v>806.1</c:v>
                </c:pt>
                <c:pt idx="2">
                  <c:v>757.8</c:v>
                </c:pt>
                <c:pt idx="3">
                  <c:v>841.4</c:v>
                </c:pt>
                <c:pt idx="4">
                  <c:v>802.5</c:v>
                </c:pt>
                <c:pt idx="5">
                  <c:v>816.7</c:v>
                </c:pt>
                <c:pt idx="6">
                  <c:v>847.3</c:v>
                </c:pt>
                <c:pt idx="7">
                  <c:v>790.8</c:v>
                </c:pt>
                <c:pt idx="8">
                  <c:v>798</c:v>
                </c:pt>
                <c:pt idx="9">
                  <c:v>717.6</c:v>
                </c:pt>
                <c:pt idx="10">
                  <c:v>675.9</c:v>
                </c:pt>
                <c:pt idx="11">
                  <c:v>702.9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'長久手'!$L$75:$L$86</c:f>
              <c:numCache>
                <c:ptCount val="12"/>
                <c:pt idx="0">
                  <c:v>739.5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13423425"/>
        <c:axId val="53701962"/>
      </c:lineChart>
      <c:catAx>
        <c:axId val="13423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日排出量（長久手市）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01962"/>
        <c:crosses val="autoZero"/>
        <c:auto val="1"/>
        <c:lblOffset val="100"/>
        <c:tickLblSkip val="1"/>
        <c:noMultiLvlLbl val="0"/>
      </c:catAx>
      <c:valAx>
        <c:axId val="5370196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2342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'3市'!$I$75:$I$86</c:f>
              <c:numCache>
                <c:ptCount val="12"/>
                <c:pt idx="0">
                  <c:v>576.6</c:v>
                </c:pt>
                <c:pt idx="1">
                  <c:v>577.5</c:v>
                </c:pt>
                <c:pt idx="2">
                  <c:v>531.7</c:v>
                </c:pt>
                <c:pt idx="3">
                  <c:v>558.3</c:v>
                </c:pt>
                <c:pt idx="4">
                  <c:v>530.9</c:v>
                </c:pt>
                <c:pt idx="5">
                  <c:v>541.9</c:v>
                </c:pt>
                <c:pt idx="6">
                  <c:v>545.9</c:v>
                </c:pt>
                <c:pt idx="7">
                  <c:v>532.8</c:v>
                </c:pt>
                <c:pt idx="8">
                  <c:v>547.8</c:v>
                </c:pt>
                <c:pt idx="9">
                  <c:v>506.9</c:v>
                </c:pt>
                <c:pt idx="10">
                  <c:v>440</c:v>
                </c:pt>
                <c:pt idx="11">
                  <c:v>476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'3市'!$J$75:$J$86</c:f>
              <c:numCache>
                <c:ptCount val="12"/>
                <c:pt idx="0">
                  <c:v>517.2</c:v>
                </c:pt>
                <c:pt idx="1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'3市'!$K$75:$K$86</c:f>
              <c:numCache>
                <c:ptCount val="12"/>
                <c:pt idx="0">
                  <c:v>755.4</c:v>
                </c:pt>
                <c:pt idx="1">
                  <c:v>760.4</c:v>
                </c:pt>
                <c:pt idx="2">
                  <c:v>709.2</c:v>
                </c:pt>
                <c:pt idx="3">
                  <c:v>754.6</c:v>
                </c:pt>
                <c:pt idx="4">
                  <c:v>718.1</c:v>
                </c:pt>
                <c:pt idx="5">
                  <c:v>732.1</c:v>
                </c:pt>
                <c:pt idx="6">
                  <c:v>746.8</c:v>
                </c:pt>
                <c:pt idx="7">
                  <c:v>721</c:v>
                </c:pt>
                <c:pt idx="8">
                  <c:v>736.8</c:v>
                </c:pt>
                <c:pt idx="9">
                  <c:v>679.1</c:v>
                </c:pt>
                <c:pt idx="10">
                  <c:v>619</c:v>
                </c:pt>
                <c:pt idx="11">
                  <c:v>651.4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'3市'!$L$75:$L$86</c:f>
              <c:numCache>
                <c:ptCount val="12"/>
                <c:pt idx="0">
                  <c:v>737.3</c:v>
                </c:pt>
                <c:pt idx="11">
                  <c:v>720</c:v>
                </c:pt>
              </c:numCache>
            </c:numRef>
          </c:val>
          <c:smooth val="0"/>
        </c:ser>
        <c:marker val="1"/>
        <c:axId val="13555611"/>
        <c:axId val="54891636"/>
      </c:lineChart>
      <c:catAx>
        <c:axId val="1355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1636"/>
        <c:crosses val="autoZero"/>
        <c:auto val="1"/>
        <c:lblOffset val="100"/>
        <c:tickLblSkip val="1"/>
        <c:noMultiLvlLbl val="0"/>
      </c:catAx>
      <c:valAx>
        <c:axId val="54891636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5561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5"/>
          <c:y val="0.009"/>
          <c:w val="0.916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'瀬戸'!$I$61:$I$72</c:f>
              <c:numCache>
                <c:ptCount val="12"/>
                <c:pt idx="0">
                  <c:v>586</c:v>
                </c:pt>
                <c:pt idx="1">
                  <c:v>668.5</c:v>
                </c:pt>
                <c:pt idx="2">
                  <c:v>605.3</c:v>
                </c:pt>
                <c:pt idx="3">
                  <c:v>592.5</c:v>
                </c:pt>
                <c:pt idx="4">
                  <c:v>569.4</c:v>
                </c:pt>
                <c:pt idx="5">
                  <c:v>546.8</c:v>
                </c:pt>
                <c:pt idx="6">
                  <c:v>611</c:v>
                </c:pt>
                <c:pt idx="7">
                  <c:v>580.3</c:v>
                </c:pt>
                <c:pt idx="8">
                  <c:v>559.2</c:v>
                </c:pt>
                <c:pt idx="9">
                  <c:v>550.5</c:v>
                </c:pt>
                <c:pt idx="10">
                  <c:v>468.3</c:v>
                </c:pt>
                <c:pt idx="11">
                  <c:v>510.5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'瀬戸'!$J$61:$J$72</c:f>
              <c:numCache>
                <c:ptCount val="12"/>
                <c:pt idx="0">
                  <c:v>533.8</c:v>
                </c:pt>
                <c:pt idx="11">
                  <c:v>519.5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'瀬戸'!$K$61:$K$72</c:f>
              <c:numCache>
                <c:ptCount val="12"/>
                <c:pt idx="0">
                  <c:v>724.3</c:v>
                </c:pt>
                <c:pt idx="1">
                  <c:v>813.3</c:v>
                </c:pt>
                <c:pt idx="2">
                  <c:v>744.2</c:v>
                </c:pt>
                <c:pt idx="3">
                  <c:v>732.9</c:v>
                </c:pt>
                <c:pt idx="4">
                  <c:v>726.3</c:v>
                </c:pt>
                <c:pt idx="5">
                  <c:v>698</c:v>
                </c:pt>
                <c:pt idx="6">
                  <c:v>777.9</c:v>
                </c:pt>
                <c:pt idx="7">
                  <c:v>735.2</c:v>
                </c:pt>
                <c:pt idx="8">
                  <c:v>725.5</c:v>
                </c:pt>
                <c:pt idx="9">
                  <c:v>704</c:v>
                </c:pt>
                <c:pt idx="10">
                  <c:v>635.6</c:v>
                </c:pt>
                <c:pt idx="11">
                  <c:v>659.6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'瀬戸'!$L$61:$L$72</c:f>
              <c:numCache>
                <c:ptCount val="12"/>
                <c:pt idx="0">
                  <c:v>755.6</c:v>
                </c:pt>
                <c:pt idx="11">
                  <c:v>738.6</c:v>
                </c:pt>
              </c:numCache>
            </c:numRef>
          </c:val>
          <c:smooth val="0"/>
        </c:ser>
        <c:marker val="1"/>
        <c:axId val="24262677"/>
        <c:axId val="17037502"/>
      </c:lineChart>
      <c:catAx>
        <c:axId val="2426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日排出量（瀬戸市）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37502"/>
        <c:crosses val="autoZero"/>
        <c:auto val="1"/>
        <c:lblOffset val="100"/>
        <c:tickLblSkip val="1"/>
        <c:noMultiLvlLbl val="0"/>
      </c:catAx>
      <c:valAx>
        <c:axId val="1703750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267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47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'尾張旭'!$I$61:$I$72</c:f>
              <c:numCache>
                <c:ptCount val="12"/>
                <c:pt idx="0">
                  <c:v>528.7</c:v>
                </c:pt>
                <c:pt idx="1">
                  <c:v>592.9</c:v>
                </c:pt>
                <c:pt idx="2">
                  <c:v>523.9</c:v>
                </c:pt>
                <c:pt idx="3">
                  <c:v>542.1</c:v>
                </c:pt>
                <c:pt idx="4">
                  <c:v>518.9</c:v>
                </c:pt>
                <c:pt idx="5">
                  <c:v>495.1</c:v>
                </c:pt>
                <c:pt idx="6">
                  <c:v>558.3</c:v>
                </c:pt>
                <c:pt idx="7">
                  <c:v>546.1</c:v>
                </c:pt>
                <c:pt idx="8">
                  <c:v>498.8</c:v>
                </c:pt>
                <c:pt idx="9">
                  <c:v>507.5</c:v>
                </c:pt>
                <c:pt idx="10">
                  <c:v>436.2</c:v>
                </c:pt>
                <c:pt idx="11">
                  <c:v>471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'尾張旭'!$J$61:$J$72</c:f>
              <c:numCache>
                <c:ptCount val="12"/>
                <c:pt idx="0">
                  <c:v>533.1</c:v>
                </c:pt>
                <c:pt idx="11">
                  <c:v>519.2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'尾張旭'!$K$61:$K$72</c:f>
              <c:numCache>
                <c:ptCount val="12"/>
                <c:pt idx="0">
                  <c:v>696.8</c:v>
                </c:pt>
                <c:pt idx="1">
                  <c:v>776.9</c:v>
                </c:pt>
                <c:pt idx="2">
                  <c:v>705.9</c:v>
                </c:pt>
                <c:pt idx="3">
                  <c:v>731.1</c:v>
                </c:pt>
                <c:pt idx="4">
                  <c:v>703.5</c:v>
                </c:pt>
                <c:pt idx="5">
                  <c:v>683</c:v>
                </c:pt>
                <c:pt idx="6">
                  <c:v>751.5</c:v>
                </c:pt>
                <c:pt idx="7">
                  <c:v>725.4</c:v>
                </c:pt>
                <c:pt idx="8">
                  <c:v>674.1</c:v>
                </c:pt>
                <c:pt idx="9">
                  <c:v>674.6</c:v>
                </c:pt>
                <c:pt idx="10">
                  <c:v>598.9</c:v>
                </c:pt>
                <c:pt idx="11">
                  <c:v>632.4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'尾張旭'!$H$19:$H$30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'尾張旭'!$L$61:$L$72</c:f>
              <c:numCache>
                <c:ptCount val="12"/>
                <c:pt idx="0">
                  <c:v>754.6</c:v>
                </c:pt>
                <c:pt idx="11">
                  <c:v>738.1</c:v>
                </c:pt>
              </c:numCache>
            </c:numRef>
          </c:val>
          <c:smooth val="0"/>
        </c:ser>
        <c:marker val="1"/>
        <c:axId val="19119791"/>
        <c:axId val="37860392"/>
      </c:lineChart>
      <c:catAx>
        <c:axId val="1911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日排出量（尾張旭市）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60392"/>
        <c:crosses val="autoZero"/>
        <c:auto val="1"/>
        <c:lblOffset val="100"/>
        <c:tickLblSkip val="1"/>
        <c:noMultiLvlLbl val="0"/>
      </c:catAx>
      <c:valAx>
        <c:axId val="3786039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979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'長久手'!$I$61:$I$72</c:f>
              <c:numCache>
                <c:ptCount val="12"/>
                <c:pt idx="0">
                  <c:v>537.2</c:v>
                </c:pt>
                <c:pt idx="1">
                  <c:v>567.5</c:v>
                </c:pt>
                <c:pt idx="2">
                  <c:v>520.8</c:v>
                </c:pt>
                <c:pt idx="3">
                  <c:v>539.4</c:v>
                </c:pt>
                <c:pt idx="4">
                  <c:v>507.6</c:v>
                </c:pt>
                <c:pt idx="5">
                  <c:v>480.2</c:v>
                </c:pt>
                <c:pt idx="6">
                  <c:v>536.2</c:v>
                </c:pt>
                <c:pt idx="7">
                  <c:v>533.8</c:v>
                </c:pt>
                <c:pt idx="8">
                  <c:v>505.3</c:v>
                </c:pt>
                <c:pt idx="9">
                  <c:v>516.5</c:v>
                </c:pt>
                <c:pt idx="10">
                  <c:v>456.9</c:v>
                </c:pt>
                <c:pt idx="11">
                  <c:v>487.3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'長久手'!$J$61:$J$72</c:f>
              <c:numCache>
                <c:ptCount val="12"/>
                <c:pt idx="0">
                  <c:v>522.5</c:v>
                </c:pt>
                <c:pt idx="11">
                  <c:v>513.7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'長久手'!$K$61:$K$72</c:f>
              <c:numCache>
                <c:ptCount val="12"/>
                <c:pt idx="0">
                  <c:v>768.8</c:v>
                </c:pt>
                <c:pt idx="1">
                  <c:v>833.9</c:v>
                </c:pt>
                <c:pt idx="2">
                  <c:v>815.1</c:v>
                </c:pt>
                <c:pt idx="3">
                  <c:v>845.4</c:v>
                </c:pt>
                <c:pt idx="4">
                  <c:v>784.3</c:v>
                </c:pt>
                <c:pt idx="5">
                  <c:v>737.7</c:v>
                </c:pt>
                <c:pt idx="6">
                  <c:v>823.5</c:v>
                </c:pt>
                <c:pt idx="7">
                  <c:v>815.4</c:v>
                </c:pt>
                <c:pt idx="8">
                  <c:v>771.4</c:v>
                </c:pt>
                <c:pt idx="9">
                  <c:v>761.4</c:v>
                </c:pt>
                <c:pt idx="10">
                  <c:v>699.7</c:v>
                </c:pt>
                <c:pt idx="11">
                  <c:v>725.8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'長久手'!$H$19:$H$30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'長久手'!$L$61:$L$72</c:f>
              <c:numCache>
                <c:ptCount val="12"/>
                <c:pt idx="0">
                  <c:v>760.8</c:v>
                </c:pt>
                <c:pt idx="11">
                  <c:v>741.3</c:v>
                </c:pt>
              </c:numCache>
            </c:numRef>
          </c:val>
          <c:smooth val="0"/>
        </c:ser>
        <c:marker val="1"/>
        <c:axId val="5199209"/>
        <c:axId val="46792882"/>
      </c:lineChart>
      <c:catAx>
        <c:axId val="519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日排出量（長久手市）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92882"/>
        <c:crosses val="autoZero"/>
        <c:auto val="1"/>
        <c:lblOffset val="100"/>
        <c:tickLblSkip val="1"/>
        <c:noMultiLvlLbl val="0"/>
      </c:catAx>
      <c:valAx>
        <c:axId val="4679288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920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275"/>
          <c:w val="0.915"/>
          <c:h val="0.7897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'3市'!$I$61:$I$72</c:f>
              <c:numCache>
                <c:ptCount val="12"/>
                <c:pt idx="0">
                  <c:v>559</c:v>
                </c:pt>
                <c:pt idx="1">
                  <c:v>625.8</c:v>
                </c:pt>
                <c:pt idx="2">
                  <c:v>564</c:v>
                </c:pt>
                <c:pt idx="3">
                  <c:v>566.8</c:v>
                </c:pt>
                <c:pt idx="4">
                  <c:v>541.9</c:v>
                </c:pt>
                <c:pt idx="5">
                  <c:v>518.1</c:v>
                </c:pt>
                <c:pt idx="6">
                  <c:v>580.4</c:v>
                </c:pt>
                <c:pt idx="7">
                  <c:v>560.8</c:v>
                </c:pt>
                <c:pt idx="8">
                  <c:v>530.2</c:v>
                </c:pt>
                <c:pt idx="9">
                  <c:v>456.2</c:v>
                </c:pt>
                <c:pt idx="10">
                  <c:v>456.2</c:v>
                </c:pt>
                <c:pt idx="11">
                  <c:v>493.9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'3市'!$J$61:$J$72</c:f>
              <c:numCache>
                <c:ptCount val="12"/>
                <c:pt idx="0">
                  <c:v>531.7</c:v>
                </c:pt>
                <c:pt idx="11">
                  <c:v>518.4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'3市'!$K$61:$K$72</c:f>
              <c:numCache>
                <c:ptCount val="12"/>
                <c:pt idx="0">
                  <c:v>724.3</c:v>
                </c:pt>
                <c:pt idx="1">
                  <c:v>806</c:v>
                </c:pt>
                <c:pt idx="2">
                  <c:v>746</c:v>
                </c:pt>
                <c:pt idx="3">
                  <c:v>753.9</c:v>
                </c:pt>
                <c:pt idx="4">
                  <c:v>730.4</c:v>
                </c:pt>
                <c:pt idx="5">
                  <c:v>701.1</c:v>
                </c:pt>
                <c:pt idx="6">
                  <c:v>778.5</c:v>
                </c:pt>
                <c:pt idx="7">
                  <c:v>747.6</c:v>
                </c:pt>
                <c:pt idx="8">
                  <c:v>718.5</c:v>
                </c:pt>
                <c:pt idx="9">
                  <c:v>636.7</c:v>
                </c:pt>
                <c:pt idx="10">
                  <c:v>636.7</c:v>
                </c:pt>
                <c:pt idx="11">
                  <c:v>664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'3市'!$H$19:$H$30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'3市'!$L$61:$L$72</c:f>
              <c:numCache>
                <c:ptCount val="12"/>
                <c:pt idx="0">
                  <c:v>756.2</c:v>
                </c:pt>
                <c:pt idx="11">
                  <c:v>738.9</c:v>
                </c:pt>
              </c:numCache>
            </c:numRef>
          </c:val>
          <c:smooth val="0"/>
        </c:ser>
        <c:marker val="1"/>
        <c:axId val="18482755"/>
        <c:axId val="32127068"/>
      </c:lineChart>
      <c:catAx>
        <c:axId val="1848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市）</a:t>
                </a:r>
              </a:p>
            </c:rich>
          </c:tx>
          <c:layout>
            <c:manualLayout>
              <c:xMode val="factor"/>
              <c:yMode val="factor"/>
              <c:x val="0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7068"/>
        <c:crosses val="autoZero"/>
        <c:auto val="1"/>
        <c:lblOffset val="100"/>
        <c:tickLblSkip val="1"/>
        <c:noMultiLvlLbl val="0"/>
      </c:catAx>
      <c:valAx>
        <c:axId val="32127068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8275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5"/>
          <c:y val="0.009"/>
          <c:w val="0.9167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225"/>
          <c:w val="0.915"/>
          <c:h val="0.7905"/>
        </c:manualLayout>
      </c:layout>
      <c:lineChart>
        <c:grouping val="standard"/>
        <c:varyColors val="0"/>
        <c:ser>
          <c:idx val="0"/>
          <c:order val="0"/>
          <c:tx>
            <c:v>家庭系1人1日あたりの排出量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'瀬戸'!$I$47:$I$58</c:f>
              <c:numCache>
                <c:ptCount val="12"/>
                <c:pt idx="0">
                  <c:v>600.3</c:v>
                </c:pt>
                <c:pt idx="1">
                  <c:v>685.9</c:v>
                </c:pt>
                <c:pt idx="2">
                  <c:v>689.9</c:v>
                </c:pt>
                <c:pt idx="3">
                  <c:v>629.8</c:v>
                </c:pt>
                <c:pt idx="4">
                  <c:v>681.3</c:v>
                </c:pt>
                <c:pt idx="5">
                  <c:v>727.1</c:v>
                </c:pt>
                <c:pt idx="6">
                  <c:v>642.1</c:v>
                </c:pt>
                <c:pt idx="7">
                  <c:v>593.6</c:v>
                </c:pt>
                <c:pt idx="8">
                  <c:v>605.6</c:v>
                </c:pt>
                <c:pt idx="9">
                  <c:v>523.9</c:v>
                </c:pt>
                <c:pt idx="10">
                  <c:v>460.9</c:v>
                </c:pt>
                <c:pt idx="11">
                  <c:v>516.9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'瀬戸'!$J$47:$J$58</c:f>
              <c:numCache>
                <c:ptCount val="12"/>
                <c:pt idx="0">
                  <c:v>549.3</c:v>
                </c:pt>
                <c:pt idx="11">
                  <c:v>535</c:v>
                </c:pt>
              </c:numCache>
            </c:numRef>
          </c:val>
          <c:smooth val="0"/>
        </c:ser>
        <c:ser>
          <c:idx val="2"/>
          <c:order val="2"/>
          <c:tx>
            <c:v>家庭系＋事業系1人1日あたりの排出量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'瀬戸'!$K$47:$K$58</c:f>
              <c:numCache>
                <c:ptCount val="12"/>
                <c:pt idx="0">
                  <c:v>761.2</c:v>
                </c:pt>
                <c:pt idx="1">
                  <c:v>838.3</c:v>
                </c:pt>
                <c:pt idx="2">
                  <c:v>846.2</c:v>
                </c:pt>
                <c:pt idx="3">
                  <c:v>784.1</c:v>
                </c:pt>
                <c:pt idx="4">
                  <c:v>844.4</c:v>
                </c:pt>
                <c:pt idx="5">
                  <c:v>882.7</c:v>
                </c:pt>
                <c:pt idx="6">
                  <c:v>788</c:v>
                </c:pt>
                <c:pt idx="7">
                  <c:v>745.4</c:v>
                </c:pt>
                <c:pt idx="8">
                  <c:v>752.1</c:v>
                </c:pt>
                <c:pt idx="9">
                  <c:v>660.7</c:v>
                </c:pt>
                <c:pt idx="10">
                  <c:v>588.3</c:v>
                </c:pt>
                <c:pt idx="11">
                  <c:v>649.6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'瀬戸'!$H$19:$H$30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'瀬戸'!$L$47:$L$58</c:f>
              <c:numCache>
                <c:ptCount val="12"/>
                <c:pt idx="0">
                  <c:v>774.2</c:v>
                </c:pt>
                <c:pt idx="11">
                  <c:v>757.2</c:v>
                </c:pt>
              </c:numCache>
            </c:numRef>
          </c:val>
          <c:smooth val="0"/>
        </c:ser>
        <c:marker val="1"/>
        <c:axId val="20708157"/>
        <c:axId val="52155686"/>
      </c:lineChart>
      <c:catAx>
        <c:axId val="2070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目標値との比較：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日排出量（瀬戸市）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55686"/>
        <c:crosses val="autoZero"/>
        <c:auto val="1"/>
        <c:lblOffset val="100"/>
        <c:tickLblSkip val="1"/>
        <c:noMultiLvlLbl val="0"/>
      </c:catAx>
      <c:valAx>
        <c:axId val="52155686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日あたりの量（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人・日）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0815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975"/>
          <c:y val="0.009"/>
          <c:w val="0.9147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8</xdr:col>
      <xdr:colOff>85725</xdr:colOff>
      <xdr:row>20</xdr:row>
      <xdr:rowOff>0</xdr:rowOff>
    </xdr:to>
    <xdr:graphicFrame>
      <xdr:nvGraphicFramePr>
        <xdr:cNvPr id="1" name="グラフ 3"/>
        <xdr:cNvGraphicFramePr/>
      </xdr:nvGraphicFramePr>
      <xdr:xfrm>
        <a:off x="609600" y="390525"/>
        <a:ext cx="4352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</xdr:row>
      <xdr:rowOff>9525</xdr:rowOff>
    </xdr:from>
    <xdr:to>
      <xdr:col>15</xdr:col>
      <xdr:colOff>323850</xdr:colOff>
      <xdr:row>20</xdr:row>
      <xdr:rowOff>0</xdr:rowOff>
    </xdr:to>
    <xdr:graphicFrame>
      <xdr:nvGraphicFramePr>
        <xdr:cNvPr id="2" name="グラフ 1"/>
        <xdr:cNvGraphicFramePr/>
      </xdr:nvGraphicFramePr>
      <xdr:xfrm>
        <a:off x="5124450" y="390525"/>
        <a:ext cx="4343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85725</xdr:colOff>
      <xdr:row>39</xdr:row>
      <xdr:rowOff>180975</xdr:rowOff>
    </xdr:to>
    <xdr:graphicFrame>
      <xdr:nvGraphicFramePr>
        <xdr:cNvPr id="3" name="グラフ 1"/>
        <xdr:cNvGraphicFramePr/>
      </xdr:nvGraphicFramePr>
      <xdr:xfrm>
        <a:off x="609600" y="4191000"/>
        <a:ext cx="4352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21</xdr:row>
      <xdr:rowOff>0</xdr:rowOff>
    </xdr:from>
    <xdr:to>
      <xdr:col>15</xdr:col>
      <xdr:colOff>333375</xdr:colOff>
      <xdr:row>39</xdr:row>
      <xdr:rowOff>180975</xdr:rowOff>
    </xdr:to>
    <xdr:graphicFrame>
      <xdr:nvGraphicFramePr>
        <xdr:cNvPr id="4" name="グラフ 1"/>
        <xdr:cNvGraphicFramePr/>
      </xdr:nvGraphicFramePr>
      <xdr:xfrm>
        <a:off x="5124450" y="4191000"/>
        <a:ext cx="43529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8</xdr:col>
      <xdr:colOff>85725</xdr:colOff>
      <xdr:row>20</xdr:row>
      <xdr:rowOff>0</xdr:rowOff>
    </xdr:to>
    <xdr:graphicFrame>
      <xdr:nvGraphicFramePr>
        <xdr:cNvPr id="1" name="グラフ 3"/>
        <xdr:cNvGraphicFramePr/>
      </xdr:nvGraphicFramePr>
      <xdr:xfrm>
        <a:off x="609600" y="390525"/>
        <a:ext cx="4352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</xdr:row>
      <xdr:rowOff>9525</xdr:rowOff>
    </xdr:from>
    <xdr:to>
      <xdr:col>15</xdr:col>
      <xdr:colOff>323850</xdr:colOff>
      <xdr:row>20</xdr:row>
      <xdr:rowOff>0</xdr:rowOff>
    </xdr:to>
    <xdr:graphicFrame>
      <xdr:nvGraphicFramePr>
        <xdr:cNvPr id="2" name="グラフ 1"/>
        <xdr:cNvGraphicFramePr/>
      </xdr:nvGraphicFramePr>
      <xdr:xfrm>
        <a:off x="5124450" y="390525"/>
        <a:ext cx="4343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85725</xdr:colOff>
      <xdr:row>39</xdr:row>
      <xdr:rowOff>180975</xdr:rowOff>
    </xdr:to>
    <xdr:graphicFrame>
      <xdr:nvGraphicFramePr>
        <xdr:cNvPr id="3" name="グラフ 1"/>
        <xdr:cNvGraphicFramePr/>
      </xdr:nvGraphicFramePr>
      <xdr:xfrm>
        <a:off x="609600" y="4191000"/>
        <a:ext cx="4352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21</xdr:row>
      <xdr:rowOff>0</xdr:rowOff>
    </xdr:from>
    <xdr:to>
      <xdr:col>15</xdr:col>
      <xdr:colOff>333375</xdr:colOff>
      <xdr:row>39</xdr:row>
      <xdr:rowOff>180975</xdr:rowOff>
    </xdr:to>
    <xdr:graphicFrame>
      <xdr:nvGraphicFramePr>
        <xdr:cNvPr id="4" name="グラフ 1"/>
        <xdr:cNvGraphicFramePr/>
      </xdr:nvGraphicFramePr>
      <xdr:xfrm>
        <a:off x="5124450" y="4191000"/>
        <a:ext cx="43529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8</xdr:col>
      <xdr:colOff>85725</xdr:colOff>
      <xdr:row>20</xdr:row>
      <xdr:rowOff>0</xdr:rowOff>
    </xdr:to>
    <xdr:graphicFrame>
      <xdr:nvGraphicFramePr>
        <xdr:cNvPr id="1" name="グラフ 3"/>
        <xdr:cNvGraphicFramePr/>
      </xdr:nvGraphicFramePr>
      <xdr:xfrm>
        <a:off x="609600" y="390525"/>
        <a:ext cx="4352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</xdr:row>
      <xdr:rowOff>9525</xdr:rowOff>
    </xdr:from>
    <xdr:to>
      <xdr:col>15</xdr:col>
      <xdr:colOff>323850</xdr:colOff>
      <xdr:row>20</xdr:row>
      <xdr:rowOff>0</xdr:rowOff>
    </xdr:to>
    <xdr:graphicFrame>
      <xdr:nvGraphicFramePr>
        <xdr:cNvPr id="2" name="グラフ 1"/>
        <xdr:cNvGraphicFramePr/>
      </xdr:nvGraphicFramePr>
      <xdr:xfrm>
        <a:off x="5124450" y="390525"/>
        <a:ext cx="4343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85725</xdr:colOff>
      <xdr:row>39</xdr:row>
      <xdr:rowOff>180975</xdr:rowOff>
    </xdr:to>
    <xdr:graphicFrame>
      <xdr:nvGraphicFramePr>
        <xdr:cNvPr id="3" name="グラフ 1"/>
        <xdr:cNvGraphicFramePr/>
      </xdr:nvGraphicFramePr>
      <xdr:xfrm>
        <a:off x="609600" y="4191000"/>
        <a:ext cx="4352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21</xdr:row>
      <xdr:rowOff>0</xdr:rowOff>
    </xdr:from>
    <xdr:to>
      <xdr:col>15</xdr:col>
      <xdr:colOff>333375</xdr:colOff>
      <xdr:row>39</xdr:row>
      <xdr:rowOff>180975</xdr:rowOff>
    </xdr:to>
    <xdr:graphicFrame>
      <xdr:nvGraphicFramePr>
        <xdr:cNvPr id="4" name="グラフ 1"/>
        <xdr:cNvGraphicFramePr/>
      </xdr:nvGraphicFramePr>
      <xdr:xfrm>
        <a:off x="5124450" y="4191000"/>
        <a:ext cx="43529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8</xdr:col>
      <xdr:colOff>85725</xdr:colOff>
      <xdr:row>20</xdr:row>
      <xdr:rowOff>0</xdr:rowOff>
    </xdr:to>
    <xdr:graphicFrame>
      <xdr:nvGraphicFramePr>
        <xdr:cNvPr id="1" name="グラフ 3"/>
        <xdr:cNvGraphicFramePr/>
      </xdr:nvGraphicFramePr>
      <xdr:xfrm>
        <a:off x="609600" y="390525"/>
        <a:ext cx="4352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</xdr:row>
      <xdr:rowOff>9525</xdr:rowOff>
    </xdr:from>
    <xdr:to>
      <xdr:col>15</xdr:col>
      <xdr:colOff>323850</xdr:colOff>
      <xdr:row>20</xdr:row>
      <xdr:rowOff>0</xdr:rowOff>
    </xdr:to>
    <xdr:graphicFrame>
      <xdr:nvGraphicFramePr>
        <xdr:cNvPr id="2" name="グラフ 1"/>
        <xdr:cNvGraphicFramePr/>
      </xdr:nvGraphicFramePr>
      <xdr:xfrm>
        <a:off x="5124450" y="390525"/>
        <a:ext cx="4343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85725</xdr:colOff>
      <xdr:row>39</xdr:row>
      <xdr:rowOff>180975</xdr:rowOff>
    </xdr:to>
    <xdr:graphicFrame>
      <xdr:nvGraphicFramePr>
        <xdr:cNvPr id="3" name="グラフ 1"/>
        <xdr:cNvGraphicFramePr/>
      </xdr:nvGraphicFramePr>
      <xdr:xfrm>
        <a:off x="609600" y="4191000"/>
        <a:ext cx="4352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21</xdr:row>
      <xdr:rowOff>0</xdr:rowOff>
    </xdr:from>
    <xdr:to>
      <xdr:col>15</xdr:col>
      <xdr:colOff>333375</xdr:colOff>
      <xdr:row>39</xdr:row>
      <xdr:rowOff>180975</xdr:rowOff>
    </xdr:to>
    <xdr:graphicFrame>
      <xdr:nvGraphicFramePr>
        <xdr:cNvPr id="4" name="グラフ 1"/>
        <xdr:cNvGraphicFramePr/>
      </xdr:nvGraphicFramePr>
      <xdr:xfrm>
        <a:off x="5124450" y="4191000"/>
        <a:ext cx="43529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8</xdr:col>
      <xdr:colOff>85725</xdr:colOff>
      <xdr:row>20</xdr:row>
      <xdr:rowOff>0</xdr:rowOff>
    </xdr:to>
    <xdr:graphicFrame>
      <xdr:nvGraphicFramePr>
        <xdr:cNvPr id="1" name="グラフ 3"/>
        <xdr:cNvGraphicFramePr/>
      </xdr:nvGraphicFramePr>
      <xdr:xfrm>
        <a:off x="609600" y="390525"/>
        <a:ext cx="4352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</xdr:row>
      <xdr:rowOff>9525</xdr:rowOff>
    </xdr:from>
    <xdr:to>
      <xdr:col>15</xdr:col>
      <xdr:colOff>323850</xdr:colOff>
      <xdr:row>20</xdr:row>
      <xdr:rowOff>0</xdr:rowOff>
    </xdr:to>
    <xdr:graphicFrame>
      <xdr:nvGraphicFramePr>
        <xdr:cNvPr id="2" name="グラフ 1"/>
        <xdr:cNvGraphicFramePr/>
      </xdr:nvGraphicFramePr>
      <xdr:xfrm>
        <a:off x="5124450" y="390525"/>
        <a:ext cx="4343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85725</xdr:colOff>
      <xdr:row>39</xdr:row>
      <xdr:rowOff>180975</xdr:rowOff>
    </xdr:to>
    <xdr:graphicFrame>
      <xdr:nvGraphicFramePr>
        <xdr:cNvPr id="3" name="グラフ 1"/>
        <xdr:cNvGraphicFramePr/>
      </xdr:nvGraphicFramePr>
      <xdr:xfrm>
        <a:off x="609600" y="4191000"/>
        <a:ext cx="4352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21</xdr:row>
      <xdr:rowOff>0</xdr:rowOff>
    </xdr:from>
    <xdr:to>
      <xdr:col>15</xdr:col>
      <xdr:colOff>333375</xdr:colOff>
      <xdr:row>39</xdr:row>
      <xdr:rowOff>180975</xdr:rowOff>
    </xdr:to>
    <xdr:graphicFrame>
      <xdr:nvGraphicFramePr>
        <xdr:cNvPr id="4" name="グラフ 1"/>
        <xdr:cNvGraphicFramePr/>
      </xdr:nvGraphicFramePr>
      <xdr:xfrm>
        <a:off x="5124450" y="4191000"/>
        <a:ext cx="43529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76200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09600" y="390525"/>
        <a:ext cx="4343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</xdr:row>
      <xdr:rowOff>9525</xdr:rowOff>
    </xdr:from>
    <xdr:to>
      <xdr:col>15</xdr:col>
      <xdr:colOff>323850</xdr:colOff>
      <xdr:row>20</xdr:row>
      <xdr:rowOff>0</xdr:rowOff>
    </xdr:to>
    <xdr:graphicFrame>
      <xdr:nvGraphicFramePr>
        <xdr:cNvPr id="2" name="グラフ 2"/>
        <xdr:cNvGraphicFramePr/>
      </xdr:nvGraphicFramePr>
      <xdr:xfrm>
        <a:off x="5124450" y="390525"/>
        <a:ext cx="43434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76200</xdr:colOff>
      <xdr:row>39</xdr:row>
      <xdr:rowOff>180975</xdr:rowOff>
    </xdr:to>
    <xdr:graphicFrame>
      <xdr:nvGraphicFramePr>
        <xdr:cNvPr id="3" name="グラフ 3"/>
        <xdr:cNvGraphicFramePr/>
      </xdr:nvGraphicFramePr>
      <xdr:xfrm>
        <a:off x="609600" y="4191000"/>
        <a:ext cx="43434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21</xdr:row>
      <xdr:rowOff>0</xdr:rowOff>
    </xdr:from>
    <xdr:to>
      <xdr:col>15</xdr:col>
      <xdr:colOff>323850</xdr:colOff>
      <xdr:row>39</xdr:row>
      <xdr:rowOff>180975</xdr:rowOff>
    </xdr:to>
    <xdr:graphicFrame>
      <xdr:nvGraphicFramePr>
        <xdr:cNvPr id="4" name="グラフ 4"/>
        <xdr:cNvGraphicFramePr/>
      </xdr:nvGraphicFramePr>
      <xdr:xfrm>
        <a:off x="5124450" y="4191000"/>
        <a:ext cx="43434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zoomScale="85" zoomScaleNormal="85" zoomScaleSheetLayoutView="85" zoomScalePageLayoutView="0" workbookViewId="0" topLeftCell="A1">
      <selection activeCell="P12" sqref="P12"/>
    </sheetView>
  </sheetViews>
  <sheetFormatPr defaultColWidth="9.140625" defaultRowHeight="15"/>
  <sheetData>
    <row r="1" spans="2:16" ht="30" customHeight="1">
      <c r="B1" s="12" t="s">
        <v>39</v>
      </c>
      <c r="J1" s="20" t="s">
        <v>42</v>
      </c>
      <c r="P1" s="13" t="s">
        <v>28</v>
      </c>
    </row>
    <row r="37" ht="13.5">
      <c r="P37" s="1"/>
    </row>
    <row r="38" ht="13.5">
      <c r="P38" s="1"/>
    </row>
    <row r="39" ht="13.5">
      <c r="P39" s="1"/>
    </row>
    <row r="41" ht="24.75" customHeight="1">
      <c r="B41" s="11" t="s">
        <v>40</v>
      </c>
    </row>
  </sheetData>
  <sheetProtection/>
  <printOptions/>
  <pageMargins left="0.1968503937007874" right="0.1968503937007874" top="0.5905511811023623" bottom="0" header="0.31496062992125984" footer="0.31496062992125984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A1">
      <selection activeCell="I16" sqref="I16"/>
    </sheetView>
  </sheetViews>
  <sheetFormatPr defaultColWidth="9.140625" defaultRowHeight="15"/>
  <cols>
    <col min="1" max="1" width="9.00390625" style="0" customWidth="1"/>
    <col min="2" max="2" width="5.28125" style="3" bestFit="1" customWidth="1"/>
    <col min="3" max="3" width="12.421875" style="0" bestFit="1" customWidth="1"/>
    <col min="4" max="4" width="12.421875" style="0" customWidth="1"/>
    <col min="5" max="5" width="12.421875" style="0" bestFit="1" customWidth="1"/>
    <col min="6" max="6" width="12.421875" style="0" customWidth="1"/>
    <col min="8" max="8" width="13.140625" style="0" bestFit="1" customWidth="1"/>
    <col min="13" max="13" width="5.57421875" style="0" customWidth="1"/>
  </cols>
  <sheetData>
    <row r="1" ht="13.5">
      <c r="A1" t="s">
        <v>23</v>
      </c>
    </row>
    <row r="2" spans="3:6" ht="13.5">
      <c r="C2" s="21" t="s">
        <v>25</v>
      </c>
      <c r="D2" s="21"/>
      <c r="E2" s="21" t="s">
        <v>26</v>
      </c>
      <c r="F2" s="21"/>
    </row>
    <row r="3" spans="2:14" ht="13.5">
      <c r="B3" s="7" t="s">
        <v>24</v>
      </c>
      <c r="C3" s="8" t="s">
        <v>15</v>
      </c>
      <c r="D3" s="8" t="s">
        <v>16</v>
      </c>
      <c r="E3" s="8" t="s">
        <v>15</v>
      </c>
      <c r="F3" s="8" t="s">
        <v>16</v>
      </c>
      <c r="G3" s="8" t="s">
        <v>0</v>
      </c>
      <c r="H3" s="8" t="s">
        <v>29</v>
      </c>
      <c r="I3" s="9" t="s">
        <v>8</v>
      </c>
      <c r="J3" s="10" t="s">
        <v>17</v>
      </c>
      <c r="K3" s="9" t="s">
        <v>9</v>
      </c>
      <c r="L3" s="10" t="s">
        <v>17</v>
      </c>
      <c r="N3" t="s">
        <v>18</v>
      </c>
    </row>
    <row r="4" spans="2:14" ht="13.5">
      <c r="B4" s="3" t="s">
        <v>1</v>
      </c>
      <c r="C4" s="2">
        <f>'瀬戸'!C4+'尾張旭'!C4+'長久手'!C4</f>
        <v>55735.21</v>
      </c>
      <c r="D4" s="2">
        <f>'瀬戸'!D4+'尾張旭'!D4+'長久手'!D4</f>
        <v>5112.74</v>
      </c>
      <c r="E4" s="2">
        <f>'瀬戸'!E4+'尾張旭'!E4+'長久手'!E4</f>
        <v>24112.870000000003</v>
      </c>
      <c r="F4" s="2">
        <f>'瀬戸'!F4+'尾張旭'!F4+'長久手'!F4</f>
        <v>188.69</v>
      </c>
      <c r="G4" s="15">
        <v>365</v>
      </c>
      <c r="H4" s="14">
        <f>'瀬戸'!H4+'尾張旭'!H4+'長久手'!H4</f>
        <v>251467</v>
      </c>
      <c r="I4" s="4">
        <f>(C4+D4)*1000000/G4/H4</f>
        <v>662.9367365450223</v>
      </c>
      <c r="J4" s="5">
        <f>I4</f>
        <v>662.9367365450223</v>
      </c>
      <c r="K4" s="4">
        <f>(C4+D4+E4+F4)*1000000/G4/H4</f>
        <v>927.7015623009116</v>
      </c>
      <c r="L4" s="5">
        <f>K4</f>
        <v>927.7015623009116</v>
      </c>
      <c r="N4" t="s">
        <v>19</v>
      </c>
    </row>
    <row r="5" spans="2:12" ht="13.5">
      <c r="B5" s="3" t="s">
        <v>2</v>
      </c>
      <c r="C5" s="2">
        <f>'瀬戸'!C5+'尾張旭'!C5+'長久手'!C5</f>
        <v>55823.81</v>
      </c>
      <c r="D5" s="2">
        <f>'瀬戸'!D5+'尾張旭'!D5+'長久手'!D5</f>
        <v>4521.45</v>
      </c>
      <c r="E5" s="2">
        <f>'瀬戸'!E5+'尾張旭'!E5+'長久手'!E5</f>
        <v>24008.74</v>
      </c>
      <c r="F5" s="2">
        <f>'瀬戸'!F5+'尾張旭'!F5+'長久手'!F5</f>
        <v>341.07</v>
      </c>
      <c r="G5" s="15">
        <v>366</v>
      </c>
      <c r="H5" s="14">
        <f>'瀬戸'!H5+'尾張旭'!H5+'長久手'!H5</f>
        <v>252448</v>
      </c>
      <c r="I5" s="4">
        <f aca="true" t="shared" si="0" ref="I5:I14">(C5+D5)*1000000/G5/H5</f>
        <v>653.115729032678</v>
      </c>
      <c r="J5" s="5"/>
      <c r="K5" s="4">
        <f aca="true" t="shared" si="1" ref="K5:K12">(C5+D5+E5+F5)*1000000/G5/H5</f>
        <v>916.6533111055236</v>
      </c>
      <c r="L5" s="5"/>
    </row>
    <row r="6" spans="2:12" ht="13.5">
      <c r="B6" s="3" t="s">
        <v>3</v>
      </c>
      <c r="C6" s="2">
        <f>'瀬戸'!C6+'尾張旭'!C6+'長久手'!C6</f>
        <v>53768.689999999995</v>
      </c>
      <c r="D6" s="2">
        <f>'瀬戸'!D6+'尾張旭'!D6+'長久手'!D6</f>
        <v>4652.89</v>
      </c>
      <c r="E6" s="2">
        <f>'瀬戸'!E6+'尾張旭'!E6+'長久手'!E6</f>
        <v>23189.08</v>
      </c>
      <c r="F6" s="2">
        <f>'瀬戸'!F6+'尾張旭'!F6+'長久手'!F6</f>
        <v>298.63</v>
      </c>
      <c r="G6" s="15">
        <v>365</v>
      </c>
      <c r="H6" s="14">
        <f>'瀬戸'!H6+'尾張旭'!H6+'長久手'!H6</f>
        <v>254337</v>
      </c>
      <c r="I6" s="4">
        <f t="shared" si="0"/>
        <v>629.319065993824</v>
      </c>
      <c r="J6" s="5"/>
      <c r="K6" s="4">
        <f t="shared" si="1"/>
        <v>882.3294042889166</v>
      </c>
      <c r="L6" s="5"/>
    </row>
    <row r="7" spans="2:12" ht="13.5">
      <c r="B7" s="3" t="s">
        <v>4</v>
      </c>
      <c r="C7" s="2">
        <f>'瀬戸'!C7+'尾張旭'!C7+'長久手'!C7</f>
        <v>52876.49</v>
      </c>
      <c r="D7" s="2">
        <f>'瀬戸'!D7+'尾張旭'!D7+'長久手'!D7</f>
        <v>4397.9400000000005</v>
      </c>
      <c r="E7" s="2">
        <f>'瀬戸'!E7+'尾張旭'!E7+'長久手'!E7</f>
        <v>23232.059999999998</v>
      </c>
      <c r="F7" s="2">
        <f>'瀬戸'!F7+'尾張旭'!F7+'長久手'!F7</f>
        <v>447.39000000000004</v>
      </c>
      <c r="G7" s="15">
        <v>365</v>
      </c>
      <c r="H7" s="14">
        <f>'瀬戸'!H7+'尾張旭'!H7+'長久手'!H7</f>
        <v>255340</v>
      </c>
      <c r="I7" s="4">
        <f t="shared" si="0"/>
        <v>614.5384451137404</v>
      </c>
      <c r="J7" s="5"/>
      <c r="K7" s="4">
        <f t="shared" si="1"/>
        <v>868.6122505474837</v>
      </c>
      <c r="L7" s="5"/>
    </row>
    <row r="8" spans="2:12" ht="13.5">
      <c r="B8" s="3" t="s">
        <v>5</v>
      </c>
      <c r="C8" s="2">
        <f>'瀬戸'!C8+'尾張旭'!C8+'長久手'!C8</f>
        <v>53130.32</v>
      </c>
      <c r="D8" s="2">
        <f>'瀬戸'!D8+'尾張旭'!D8+'長久手'!D8</f>
        <v>4723.65</v>
      </c>
      <c r="E8" s="2">
        <f>'瀬戸'!E8+'尾張旭'!E8+'長久手'!E8</f>
        <v>23363.210000000003</v>
      </c>
      <c r="F8" s="2">
        <f>'瀬戸'!F8+'尾張旭'!F8+'長久手'!F8</f>
        <v>417.90999999999997</v>
      </c>
      <c r="G8" s="15">
        <v>365</v>
      </c>
      <c r="H8" s="14">
        <f>'瀬戸'!H8+'尾張旭'!H8+'長久手'!H8</f>
        <v>257893</v>
      </c>
      <c r="I8" s="4">
        <f t="shared" si="0"/>
        <v>614.6115923939784</v>
      </c>
      <c r="J8" s="5"/>
      <c r="K8" s="4">
        <f t="shared" si="1"/>
        <v>867.2502969135179</v>
      </c>
      <c r="L8" s="5"/>
    </row>
    <row r="9" spans="2:12" ht="13.5">
      <c r="B9" s="3" t="s">
        <v>6</v>
      </c>
      <c r="C9" s="2">
        <f>'瀬戸'!C9+'尾張旭'!C9+'長久手'!C9</f>
        <v>52304.700000000004</v>
      </c>
      <c r="D9" s="2">
        <f>'瀬戸'!D9+'尾張旭'!D9+'長久手'!D9</f>
        <v>4400.59</v>
      </c>
      <c r="E9" s="2">
        <f>'瀬戸'!E9+'尾張旭'!E9+'長久手'!E9</f>
        <v>23977.18</v>
      </c>
      <c r="F9" s="2">
        <f>'瀬戸'!F9+'尾張旭'!F9+'長久手'!F9</f>
        <v>284.81</v>
      </c>
      <c r="G9" s="15">
        <v>366</v>
      </c>
      <c r="H9" s="14">
        <f>'瀬戸'!H9+'尾張旭'!H9+'長久手'!H9</f>
        <v>260647</v>
      </c>
      <c r="I9" s="4">
        <f t="shared" si="0"/>
        <v>594.4149993623477</v>
      </c>
      <c r="J9" s="5"/>
      <c r="K9" s="4">
        <f t="shared" si="1"/>
        <v>848.742078377009</v>
      </c>
      <c r="L9" s="5"/>
    </row>
    <row r="10" spans="2:12" ht="13.5">
      <c r="B10" s="3" t="s">
        <v>7</v>
      </c>
      <c r="C10" s="2">
        <f>'瀬戸'!C10+'尾張旭'!C10+'長久手'!C10</f>
        <v>50989.14000000001</v>
      </c>
      <c r="D10" s="2">
        <f>'瀬戸'!D10+'尾張旭'!D10+'長久手'!D10</f>
        <v>4413.67</v>
      </c>
      <c r="E10" s="2">
        <f>'瀬戸'!E10+'尾張旭'!E10+'長久手'!E10</f>
        <v>23015.26</v>
      </c>
      <c r="F10" s="2">
        <f>'瀬戸'!F10+'尾張旭'!F10+'長久手'!F10</f>
        <v>283.71</v>
      </c>
      <c r="G10" s="15">
        <v>365</v>
      </c>
      <c r="H10" s="14">
        <f>'瀬戸'!H10+'尾張旭'!H10+'長久手'!H10</f>
        <v>263029</v>
      </c>
      <c r="I10" s="4">
        <f t="shared" si="0"/>
        <v>577.0790313917676</v>
      </c>
      <c r="J10" s="5"/>
      <c r="K10" s="4">
        <f t="shared" si="1"/>
        <v>819.7625169410718</v>
      </c>
      <c r="L10" s="5"/>
    </row>
    <row r="11" spans="2:12" ht="13.5">
      <c r="B11" s="3" t="s">
        <v>10</v>
      </c>
      <c r="C11" s="2">
        <f>'瀬戸'!C11+'尾張旭'!C11+'長久手'!C11</f>
        <v>50103.31</v>
      </c>
      <c r="D11" s="2">
        <f>'瀬戸'!D11+'尾張旭'!D11+'長久手'!D11</f>
        <v>4456.03</v>
      </c>
      <c r="E11" s="2">
        <f>'瀬戸'!E11+'尾張旭'!E11+'長久手'!E11</f>
        <v>21873.86</v>
      </c>
      <c r="F11" s="2">
        <f>'瀬戸'!F11+'尾張旭'!F11+'長久手'!F11</f>
        <v>294.62</v>
      </c>
      <c r="G11" s="15">
        <v>365</v>
      </c>
      <c r="H11" s="14">
        <f>'瀬戸'!H11+'尾張旭'!H11+'長久手'!H11</f>
        <v>264120</v>
      </c>
      <c r="I11" s="4">
        <f t="shared" si="0"/>
        <v>565.9459481887643</v>
      </c>
      <c r="J11" s="5"/>
      <c r="K11" s="4">
        <f t="shared" si="1"/>
        <v>795.9003690725884</v>
      </c>
      <c r="L11" s="5"/>
    </row>
    <row r="12" spans="2:12" ht="13.5">
      <c r="B12" s="3" t="s">
        <v>11</v>
      </c>
      <c r="C12" s="2">
        <f>'瀬戸'!C12+'尾張旭'!C12+'長久手'!C12</f>
        <v>49457.729999999996</v>
      </c>
      <c r="D12" s="2">
        <f>'瀬戸'!D12+'尾張旭'!D12+'長久手'!D12</f>
        <v>5272.7</v>
      </c>
      <c r="E12" s="2">
        <f>'瀬戸'!E12+'尾張旭'!E12+'長久手'!E12</f>
        <v>19650.850000000002</v>
      </c>
      <c r="F12" s="2">
        <f>'瀬戸'!F12+'尾張旭'!F12+'長久手'!F12</f>
        <v>320.72999999999996</v>
      </c>
      <c r="G12" s="15">
        <v>365</v>
      </c>
      <c r="H12" s="14">
        <f>'瀬戸'!H12+'尾張旭'!H12+'長久手'!H12</f>
        <v>264058</v>
      </c>
      <c r="I12" s="4">
        <f t="shared" si="0"/>
        <v>567.8539698158883</v>
      </c>
      <c r="J12" s="5"/>
      <c r="K12" s="4">
        <f t="shared" si="1"/>
        <v>775.068511826532</v>
      </c>
      <c r="L12" s="5"/>
    </row>
    <row r="13" spans="2:12" ht="13.5">
      <c r="B13" s="3" t="s">
        <v>12</v>
      </c>
      <c r="C13" s="2">
        <f>'瀬戸'!C13+'尾張旭'!C13+'長久手'!C13</f>
        <v>50135.95</v>
      </c>
      <c r="D13" s="2">
        <f>'瀬戸'!D13+'尾張旭'!D13+'長久手'!D13</f>
        <v>4614.2300000000005</v>
      </c>
      <c r="E13" s="2">
        <f>'瀬戸'!E13+'尾張旭'!E13+'長久手'!E13</f>
        <v>17142.12</v>
      </c>
      <c r="F13" s="2">
        <f>'瀬戸'!F13+'尾張旭'!F13+'長久手'!F13</f>
        <v>337.92</v>
      </c>
      <c r="G13" s="15">
        <v>366</v>
      </c>
      <c r="H13" s="14">
        <f>'瀬戸'!H13+'尾張旭'!H13+'長久手'!H13</f>
        <v>265223</v>
      </c>
      <c r="I13" s="4">
        <f t="shared" si="0"/>
        <v>564.0184137035812</v>
      </c>
      <c r="J13" s="5"/>
      <c r="K13" s="4">
        <f>(C13+D13+E13+F13)*1000000/G13/H13</f>
        <v>744.0920578865803</v>
      </c>
      <c r="L13" s="5"/>
    </row>
    <row r="14" spans="2:12" ht="13.5">
      <c r="B14" s="3" t="s">
        <v>13</v>
      </c>
      <c r="C14" s="2">
        <f>'瀬戸'!C14+'尾張旭'!C14+'長久手'!C14</f>
        <v>50431.27</v>
      </c>
      <c r="D14" s="2">
        <f>'瀬戸'!D14+'尾張旭'!D14+'長久手'!D14</f>
        <v>2374.33</v>
      </c>
      <c r="E14" s="2">
        <f>'瀬戸'!E14+'尾張旭'!E14+'長久手'!E14</f>
        <v>17210.78</v>
      </c>
      <c r="F14" s="2">
        <f>'瀬戸'!F14+'尾張旭'!F14+'長久手'!F14</f>
        <v>454.19</v>
      </c>
      <c r="G14" s="15">
        <v>365</v>
      </c>
      <c r="H14" s="14">
        <f>'瀬戸'!H14+'尾張旭'!H14+'長久手'!H14</f>
        <v>265561</v>
      </c>
      <c r="I14" s="4">
        <f t="shared" si="0"/>
        <v>544.7820904136103</v>
      </c>
      <c r="J14" s="5"/>
      <c r="K14" s="4">
        <f>(C14+D14+E14+F14)*1000000/G14/H14</f>
        <v>727.0271417659993</v>
      </c>
      <c r="L14" s="5"/>
    </row>
    <row r="15" spans="2:12" ht="13.5">
      <c r="B15" s="3" t="s">
        <v>14</v>
      </c>
      <c r="C15" s="2">
        <f>'瀬戸'!C15+'尾張旭'!C15+'長久手'!C15</f>
        <v>49302.73</v>
      </c>
      <c r="D15" s="2">
        <f>'瀬戸'!D15+'尾張旭'!D15+'長久手'!D15</f>
        <v>2335.57</v>
      </c>
      <c r="E15" s="2">
        <f>'瀬戸'!E15+'尾張旭'!E15+'長久手'!E15</f>
        <v>17442.31</v>
      </c>
      <c r="F15" s="2">
        <f>'瀬戸'!F15+'尾張旭'!F15+'長久手'!F15</f>
        <v>527.1199999999999</v>
      </c>
      <c r="G15" s="15">
        <v>365</v>
      </c>
      <c r="H15" s="14">
        <f>'瀬戸'!H15+'尾張旭'!H15+'長久手'!H15</f>
        <v>267063</v>
      </c>
      <c r="I15" s="4">
        <f>(C15+D15)*1000000/G15/H15</f>
        <v>529.7431486973035</v>
      </c>
      <c r="J15" s="6">
        <v>504</v>
      </c>
      <c r="K15" s="4">
        <f>(C15+D15+E15+F15)*1000000/G15/H15</f>
        <v>714.0865997500256</v>
      </c>
      <c r="L15" s="6">
        <v>720</v>
      </c>
    </row>
    <row r="16" spans="2:12" ht="13.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8" spans="8:12" ht="13.5">
      <c r="H18" s="7" t="s">
        <v>31</v>
      </c>
      <c r="I18" s="9" t="s">
        <v>8</v>
      </c>
      <c r="J18" s="10" t="s">
        <v>17</v>
      </c>
      <c r="K18" s="9" t="s">
        <v>9</v>
      </c>
      <c r="L18" s="10" t="s">
        <v>17</v>
      </c>
    </row>
    <row r="19" spans="8:12" ht="13.5">
      <c r="H19" s="3">
        <v>4</v>
      </c>
      <c r="I19" s="4">
        <v>585.4</v>
      </c>
      <c r="J19" s="5">
        <v>575</v>
      </c>
      <c r="K19" s="4">
        <v>809.5</v>
      </c>
      <c r="L19" s="5">
        <v>812.8</v>
      </c>
    </row>
    <row r="20" spans="8:12" ht="13.5">
      <c r="H20" s="3">
        <v>5</v>
      </c>
      <c r="I20" s="4">
        <v>590.3</v>
      </c>
      <c r="J20" s="5"/>
      <c r="K20" s="4">
        <v>798.6</v>
      </c>
      <c r="L20" s="5"/>
    </row>
    <row r="21" spans="8:12" ht="13.5">
      <c r="H21" s="3">
        <v>6</v>
      </c>
      <c r="I21" s="4">
        <v>614.7</v>
      </c>
      <c r="J21" s="5"/>
      <c r="K21" s="4">
        <v>868.6</v>
      </c>
      <c r="L21" s="5"/>
    </row>
    <row r="22" spans="8:12" ht="13.5">
      <c r="H22" s="3">
        <v>7</v>
      </c>
      <c r="I22" s="4">
        <v>601.6</v>
      </c>
      <c r="J22" s="5"/>
      <c r="K22" s="4">
        <v>859.6</v>
      </c>
      <c r="L22" s="5"/>
    </row>
    <row r="23" spans="8:12" ht="13.5">
      <c r="H23" s="3">
        <v>8</v>
      </c>
      <c r="I23" s="4">
        <v>571.4</v>
      </c>
      <c r="J23" s="5"/>
      <c r="K23" s="4">
        <v>833.1</v>
      </c>
      <c r="L23" s="5"/>
    </row>
    <row r="24" spans="8:12" ht="13.5">
      <c r="H24" s="3">
        <v>9</v>
      </c>
      <c r="I24" s="4">
        <v>559.1</v>
      </c>
      <c r="J24" s="5"/>
      <c r="K24" s="4">
        <v>806.5</v>
      </c>
      <c r="L24" s="5"/>
    </row>
    <row r="25" spans="8:12" ht="13.5">
      <c r="H25" s="3">
        <v>10</v>
      </c>
      <c r="I25" s="4">
        <v>576</v>
      </c>
      <c r="J25" s="5"/>
      <c r="K25" s="4">
        <v>819.7</v>
      </c>
      <c r="L25" s="5"/>
    </row>
    <row r="26" spans="8:12" ht="13.5">
      <c r="H26" s="3">
        <v>11</v>
      </c>
      <c r="I26" s="4">
        <v>564.1</v>
      </c>
      <c r="J26" s="5"/>
      <c r="K26" s="4">
        <v>796.1</v>
      </c>
      <c r="L26" s="5"/>
    </row>
    <row r="27" spans="8:12" ht="13.5">
      <c r="H27" s="3">
        <v>12</v>
      </c>
      <c r="I27" s="4">
        <v>598.7</v>
      </c>
      <c r="J27" s="5"/>
      <c r="K27" s="4">
        <v>824.3</v>
      </c>
      <c r="L27" s="5"/>
    </row>
    <row r="28" spans="8:12" ht="13.5">
      <c r="H28" s="3">
        <v>1</v>
      </c>
      <c r="I28" s="4">
        <v>507.6</v>
      </c>
      <c r="J28" s="5"/>
      <c r="K28" s="4">
        <v>700.6</v>
      </c>
      <c r="L28" s="5"/>
    </row>
    <row r="29" spans="8:12" ht="13.5">
      <c r="H29" s="3">
        <v>2</v>
      </c>
      <c r="I29" s="4">
        <v>482.5</v>
      </c>
      <c r="J29" s="5"/>
      <c r="K29" s="4">
        <v>682.2</v>
      </c>
      <c r="L29" s="5"/>
    </row>
    <row r="30" spans="8:12" ht="13.5">
      <c r="H30" s="3">
        <v>3</v>
      </c>
      <c r="I30" s="4">
        <v>544.6</v>
      </c>
      <c r="J30" s="6">
        <v>561.8</v>
      </c>
      <c r="K30" s="4">
        <v>759.8</v>
      </c>
      <c r="L30" s="6">
        <v>795.5</v>
      </c>
    </row>
    <row r="32" spans="8:12" ht="13.5">
      <c r="H32" s="7" t="s">
        <v>32</v>
      </c>
      <c r="I32" s="9" t="s">
        <v>8</v>
      </c>
      <c r="J32" s="10" t="s">
        <v>17</v>
      </c>
      <c r="K32" s="9" t="s">
        <v>9</v>
      </c>
      <c r="L32" s="10" t="s">
        <v>17</v>
      </c>
    </row>
    <row r="33" spans="8:12" ht="13.5">
      <c r="H33" s="3">
        <v>4</v>
      </c>
      <c r="I33" s="4">
        <v>581.1</v>
      </c>
      <c r="J33" s="5">
        <v>560.6</v>
      </c>
      <c r="K33" s="4">
        <v>773.3</v>
      </c>
      <c r="L33" s="5">
        <v>794</v>
      </c>
    </row>
    <row r="34" spans="8:12" ht="13.5">
      <c r="H34" s="3">
        <v>5</v>
      </c>
      <c r="I34" s="4">
        <v>602.9</v>
      </c>
      <c r="J34" s="5"/>
      <c r="K34" s="4">
        <v>795.4</v>
      </c>
      <c r="L34" s="5"/>
    </row>
    <row r="35" spans="8:12" ht="13.5">
      <c r="H35" s="3">
        <v>6</v>
      </c>
      <c r="I35" s="4">
        <v>583.2</v>
      </c>
      <c r="J35" s="5"/>
      <c r="K35" s="4">
        <v>804.4</v>
      </c>
      <c r="L35" s="5"/>
    </row>
    <row r="36" spans="8:12" ht="13.5">
      <c r="H36" s="3">
        <v>7</v>
      </c>
      <c r="I36" s="4">
        <v>585.4</v>
      </c>
      <c r="J36" s="5"/>
      <c r="K36" s="4">
        <v>807.1</v>
      </c>
      <c r="L36" s="5"/>
    </row>
    <row r="37" spans="8:12" ht="13.5">
      <c r="H37" s="3">
        <v>8</v>
      </c>
      <c r="I37" s="4">
        <v>574.1</v>
      </c>
      <c r="J37" s="5"/>
      <c r="K37" s="4">
        <v>796.9</v>
      </c>
      <c r="L37" s="5"/>
    </row>
    <row r="38" spans="8:12" ht="13.5">
      <c r="H38" s="3">
        <v>9</v>
      </c>
      <c r="I38" s="4">
        <v>543.3</v>
      </c>
      <c r="J38" s="5"/>
      <c r="K38" s="4">
        <v>769.7</v>
      </c>
      <c r="L38" s="5"/>
    </row>
    <row r="39" spans="8:12" ht="13.5">
      <c r="H39" s="3">
        <v>10</v>
      </c>
      <c r="I39" s="4">
        <v>558.2</v>
      </c>
      <c r="J39" s="5"/>
      <c r="K39" s="4">
        <v>783.1</v>
      </c>
      <c r="L39" s="5"/>
    </row>
    <row r="40" spans="8:12" ht="13.5">
      <c r="H40" s="3">
        <v>11</v>
      </c>
      <c r="I40" s="4">
        <v>607.9</v>
      </c>
      <c r="J40" s="5"/>
      <c r="K40" s="4">
        <v>837.5</v>
      </c>
      <c r="L40" s="5"/>
    </row>
    <row r="41" spans="8:12" ht="13.5">
      <c r="H41" s="3">
        <v>12</v>
      </c>
      <c r="I41" s="4">
        <v>611.7</v>
      </c>
      <c r="J41" s="5"/>
      <c r="K41" s="4">
        <v>827.3</v>
      </c>
      <c r="L41" s="5"/>
    </row>
    <row r="42" spans="8:12" ht="13.5">
      <c r="H42" s="3">
        <v>1</v>
      </c>
      <c r="I42" s="4">
        <v>505.1</v>
      </c>
      <c r="J42" s="5"/>
      <c r="K42" s="4">
        <v>681.8</v>
      </c>
      <c r="L42" s="5"/>
    </row>
    <row r="43" spans="8:12" ht="13.5">
      <c r="H43" s="3">
        <v>2</v>
      </c>
      <c r="I43" s="4">
        <v>501.1</v>
      </c>
      <c r="J43" s="5"/>
      <c r="K43" s="4">
        <v>676.4</v>
      </c>
      <c r="L43" s="5"/>
    </row>
    <row r="44" spans="8:12" ht="13.5">
      <c r="H44" s="3">
        <v>3</v>
      </c>
      <c r="I44" s="4">
        <v>551.6</v>
      </c>
      <c r="J44" s="6">
        <v>547.3</v>
      </c>
      <c r="K44" s="4">
        <v>736.2</v>
      </c>
      <c r="L44" s="6">
        <v>776.6</v>
      </c>
    </row>
    <row r="46" spans="8:12" ht="13.5">
      <c r="H46" s="7" t="s">
        <v>36</v>
      </c>
      <c r="I46" s="9" t="s">
        <v>8</v>
      </c>
      <c r="J46" s="10" t="s">
        <v>17</v>
      </c>
      <c r="K46" s="9" t="s">
        <v>9</v>
      </c>
      <c r="L46" s="10" t="s">
        <v>17</v>
      </c>
    </row>
    <row r="47" spans="8:12" ht="13.5">
      <c r="H47" s="3">
        <v>4</v>
      </c>
      <c r="I47" s="4">
        <v>559</v>
      </c>
      <c r="J47" s="5">
        <v>546.1</v>
      </c>
      <c r="K47" s="4">
        <v>731.5</v>
      </c>
      <c r="L47" s="5">
        <v>775.1</v>
      </c>
    </row>
    <row r="48" spans="8:12" ht="13.5">
      <c r="H48" s="3">
        <v>5</v>
      </c>
      <c r="I48" s="4">
        <v>640.9</v>
      </c>
      <c r="J48" s="5"/>
      <c r="K48" s="4">
        <v>820.5</v>
      </c>
      <c r="L48" s="5"/>
    </row>
    <row r="49" spans="8:12" ht="13.5">
      <c r="H49" s="3">
        <v>6</v>
      </c>
      <c r="I49" s="4">
        <v>618.3</v>
      </c>
      <c r="J49" s="5"/>
      <c r="K49" s="4">
        <v>815.3</v>
      </c>
      <c r="L49" s="5"/>
    </row>
    <row r="50" spans="8:12" ht="13.5">
      <c r="H50" s="3">
        <v>7</v>
      </c>
      <c r="I50" s="4">
        <v>571.4</v>
      </c>
      <c r="J50" s="5"/>
      <c r="K50" s="4">
        <v>756.7</v>
      </c>
      <c r="L50" s="5"/>
    </row>
    <row r="51" spans="8:12" ht="13.5">
      <c r="H51" s="3">
        <v>8</v>
      </c>
      <c r="I51" s="4">
        <v>602.8</v>
      </c>
      <c r="J51" s="5"/>
      <c r="K51" s="4">
        <v>800.9</v>
      </c>
      <c r="L51" s="5"/>
    </row>
    <row r="52" spans="8:12" ht="13.5">
      <c r="H52" s="3">
        <v>9</v>
      </c>
      <c r="I52" s="4">
        <v>629.6</v>
      </c>
      <c r="J52" s="5"/>
      <c r="K52" s="4">
        <v>824.5</v>
      </c>
      <c r="L52" s="5"/>
    </row>
    <row r="53" spans="8:12" ht="13.5">
      <c r="H53" s="3">
        <v>10</v>
      </c>
      <c r="I53" s="4">
        <v>573.1</v>
      </c>
      <c r="J53" s="5"/>
      <c r="K53" s="4">
        <v>765</v>
      </c>
      <c r="L53" s="5"/>
    </row>
    <row r="54" spans="8:12" ht="13.5">
      <c r="H54" s="3">
        <v>11</v>
      </c>
      <c r="I54" s="4">
        <v>557.2</v>
      </c>
      <c r="J54" s="5"/>
      <c r="K54" s="4">
        <v>741.3</v>
      </c>
      <c r="L54" s="5"/>
    </row>
    <row r="55" spans="8:12" ht="13.5">
      <c r="H55" s="3">
        <v>12</v>
      </c>
      <c r="I55" s="4">
        <v>583.5</v>
      </c>
      <c r="J55" s="5"/>
      <c r="K55" s="4">
        <v>762.8</v>
      </c>
      <c r="L55" s="5"/>
    </row>
    <row r="56" spans="8:12" ht="13.5">
      <c r="H56" s="3">
        <v>1</v>
      </c>
      <c r="I56" s="4">
        <v>500.2</v>
      </c>
      <c r="J56" s="5"/>
      <c r="K56" s="4">
        <v>660.4</v>
      </c>
      <c r="L56" s="5"/>
    </row>
    <row r="57" spans="8:12" ht="13.5">
      <c r="H57" s="3">
        <v>2</v>
      </c>
      <c r="I57" s="4">
        <v>441.9</v>
      </c>
      <c r="J57" s="5"/>
      <c r="K57" s="4">
        <v>601</v>
      </c>
      <c r="L57" s="5"/>
    </row>
    <row r="58" spans="8:12" ht="13.5">
      <c r="H58" s="3">
        <v>3</v>
      </c>
      <c r="I58" s="4">
        <v>499.8</v>
      </c>
      <c r="J58" s="6">
        <v>532.9</v>
      </c>
      <c r="K58" s="4">
        <v>662.4</v>
      </c>
      <c r="L58" s="6">
        <v>757.8</v>
      </c>
    </row>
    <row r="60" spans="8:12" ht="13.5">
      <c r="H60" s="7" t="s">
        <v>35</v>
      </c>
      <c r="I60" s="9" t="s">
        <v>8</v>
      </c>
      <c r="J60" s="10" t="s">
        <v>17</v>
      </c>
      <c r="K60" s="9" t="s">
        <v>9</v>
      </c>
      <c r="L60" s="10" t="s">
        <v>17</v>
      </c>
    </row>
    <row r="61" spans="8:12" ht="13.5">
      <c r="H61" s="3">
        <v>4</v>
      </c>
      <c r="I61" s="4">
        <v>559</v>
      </c>
      <c r="J61" s="5">
        <v>531.7</v>
      </c>
      <c r="K61" s="4">
        <v>724.3</v>
      </c>
      <c r="L61" s="5">
        <v>756.2</v>
      </c>
    </row>
    <row r="62" spans="8:12" ht="13.5">
      <c r="H62" s="3">
        <v>5</v>
      </c>
      <c r="I62" s="4">
        <v>625.8</v>
      </c>
      <c r="J62" s="5"/>
      <c r="K62" s="4">
        <v>806</v>
      </c>
      <c r="L62" s="5"/>
    </row>
    <row r="63" spans="8:12" ht="13.5">
      <c r="H63" s="3">
        <v>6</v>
      </c>
      <c r="I63" s="4">
        <v>564</v>
      </c>
      <c r="J63" s="5"/>
      <c r="K63" s="4">
        <v>746</v>
      </c>
      <c r="L63" s="5"/>
    </row>
    <row r="64" spans="8:12" ht="13.5">
      <c r="H64" s="3">
        <v>7</v>
      </c>
      <c r="I64" s="4">
        <v>566.8</v>
      </c>
      <c r="J64" s="5"/>
      <c r="K64" s="4">
        <v>753.9</v>
      </c>
      <c r="L64" s="5"/>
    </row>
    <row r="65" spans="8:12" ht="13.5">
      <c r="H65" s="3">
        <v>8</v>
      </c>
      <c r="I65" s="4">
        <v>541.9</v>
      </c>
      <c r="J65" s="5"/>
      <c r="K65" s="4">
        <v>730.4</v>
      </c>
      <c r="L65" s="5"/>
    </row>
    <row r="66" spans="8:12" ht="13.5">
      <c r="H66" s="3">
        <v>9</v>
      </c>
      <c r="I66" s="4">
        <v>518.1</v>
      </c>
      <c r="J66" s="5"/>
      <c r="K66" s="4">
        <v>701.1</v>
      </c>
      <c r="L66" s="5"/>
    </row>
    <row r="67" spans="8:12" ht="13.5">
      <c r="H67" s="3">
        <v>10</v>
      </c>
      <c r="I67" s="4">
        <v>580.4</v>
      </c>
      <c r="J67" s="5"/>
      <c r="K67" s="4">
        <v>778.5</v>
      </c>
      <c r="L67" s="5"/>
    </row>
    <row r="68" spans="8:12" ht="13.5">
      <c r="H68" s="3">
        <v>11</v>
      </c>
      <c r="I68" s="4">
        <v>560.8</v>
      </c>
      <c r="J68" s="5"/>
      <c r="K68" s="4">
        <v>747.6</v>
      </c>
      <c r="L68" s="5"/>
    </row>
    <row r="69" spans="8:12" ht="13.5">
      <c r="H69" s="3">
        <v>12</v>
      </c>
      <c r="I69" s="4">
        <v>530.2</v>
      </c>
      <c r="J69" s="5"/>
      <c r="K69" s="4">
        <v>718.5</v>
      </c>
      <c r="L69" s="5"/>
    </row>
    <row r="70" spans="8:12" ht="13.5">
      <c r="H70" s="3">
        <v>1</v>
      </c>
      <c r="I70" s="4">
        <v>456.2</v>
      </c>
      <c r="J70" s="5"/>
      <c r="K70" s="4">
        <v>636.7</v>
      </c>
      <c r="L70" s="5"/>
    </row>
    <row r="71" spans="8:12" ht="13.5">
      <c r="H71" s="3">
        <v>2</v>
      </c>
      <c r="I71" s="4">
        <v>456.2</v>
      </c>
      <c r="J71" s="5"/>
      <c r="K71" s="4">
        <v>636.7</v>
      </c>
      <c r="L71" s="5"/>
    </row>
    <row r="72" spans="8:12" ht="13.5">
      <c r="H72" s="3">
        <v>3</v>
      </c>
      <c r="I72" s="4">
        <v>493.9</v>
      </c>
      <c r="J72" s="6">
        <v>518.4</v>
      </c>
      <c r="K72" s="4">
        <v>664</v>
      </c>
      <c r="L72" s="6">
        <v>738.9</v>
      </c>
    </row>
    <row r="74" spans="8:12" ht="13.5">
      <c r="H74" s="7" t="s">
        <v>34</v>
      </c>
      <c r="I74" s="9" t="s">
        <v>8</v>
      </c>
      <c r="J74" s="10" t="s">
        <v>17</v>
      </c>
      <c r="K74" s="9" t="s">
        <v>9</v>
      </c>
      <c r="L74" s="10" t="s">
        <v>17</v>
      </c>
    </row>
    <row r="75" spans="8:12" ht="13.5">
      <c r="H75" s="3">
        <v>4</v>
      </c>
      <c r="I75" s="4">
        <v>576.6</v>
      </c>
      <c r="J75" s="5">
        <v>517.2</v>
      </c>
      <c r="K75" s="4">
        <v>755.4</v>
      </c>
      <c r="L75" s="5">
        <v>737.3</v>
      </c>
    </row>
    <row r="76" spans="8:12" ht="13.5">
      <c r="H76" s="3">
        <v>5</v>
      </c>
      <c r="I76" s="4">
        <v>577.5</v>
      </c>
      <c r="J76" s="5"/>
      <c r="K76" s="4">
        <v>760.4</v>
      </c>
      <c r="L76" s="5"/>
    </row>
    <row r="77" spans="8:12" ht="13.5">
      <c r="H77" s="3">
        <v>6</v>
      </c>
      <c r="I77" s="4">
        <v>531.7</v>
      </c>
      <c r="J77" s="5"/>
      <c r="K77" s="4">
        <v>709.2</v>
      </c>
      <c r="L77" s="5"/>
    </row>
    <row r="78" spans="8:12" ht="13.5">
      <c r="H78" s="3">
        <v>7</v>
      </c>
      <c r="I78" s="4">
        <v>558.3</v>
      </c>
      <c r="J78" s="5"/>
      <c r="K78" s="4">
        <v>754.6</v>
      </c>
      <c r="L78" s="5"/>
    </row>
    <row r="79" spans="8:12" ht="13.5">
      <c r="H79" s="3">
        <v>8</v>
      </c>
      <c r="I79" s="4">
        <v>530.9</v>
      </c>
      <c r="J79" s="5"/>
      <c r="K79" s="4">
        <v>718.1</v>
      </c>
      <c r="L79" s="5"/>
    </row>
    <row r="80" spans="8:12" ht="13.5">
      <c r="H80" s="3">
        <v>9</v>
      </c>
      <c r="I80" s="4">
        <v>541.9</v>
      </c>
      <c r="J80" s="5"/>
      <c r="K80" s="4">
        <v>732.1</v>
      </c>
      <c r="L80" s="5"/>
    </row>
    <row r="81" spans="8:12" ht="13.5">
      <c r="H81" s="3">
        <v>10</v>
      </c>
      <c r="I81" s="4">
        <v>545.9</v>
      </c>
      <c r="J81" s="5"/>
      <c r="K81" s="4">
        <v>746.8</v>
      </c>
      <c r="L81" s="5"/>
    </row>
    <row r="82" spans="8:12" ht="13.5">
      <c r="H82" s="3">
        <v>11</v>
      </c>
      <c r="I82" s="4">
        <v>532.8</v>
      </c>
      <c r="J82" s="5"/>
      <c r="K82" s="4">
        <v>721</v>
      </c>
      <c r="L82" s="5"/>
    </row>
    <row r="83" spans="8:12" ht="13.5">
      <c r="H83" s="3">
        <v>12</v>
      </c>
      <c r="I83" s="4">
        <v>547.8</v>
      </c>
      <c r="J83" s="5"/>
      <c r="K83" s="4">
        <v>736.8</v>
      </c>
      <c r="L83" s="5"/>
    </row>
    <row r="84" spans="8:12" ht="13.5">
      <c r="H84" s="3">
        <v>1</v>
      </c>
      <c r="I84" s="4">
        <v>506.9</v>
      </c>
      <c r="J84" s="5"/>
      <c r="K84" s="4">
        <v>679.1</v>
      </c>
      <c r="L84" s="5"/>
    </row>
    <row r="85" spans="8:12" ht="13.5">
      <c r="H85" s="3">
        <v>2</v>
      </c>
      <c r="I85" s="4">
        <v>440</v>
      </c>
      <c r="J85" s="5"/>
      <c r="K85" s="4">
        <v>619</v>
      </c>
      <c r="L85" s="5"/>
    </row>
    <row r="86" spans="8:12" ht="13.5">
      <c r="H86" s="3">
        <v>3</v>
      </c>
      <c r="I86" s="4">
        <v>476</v>
      </c>
      <c r="J86" s="6">
        <v>504</v>
      </c>
      <c r="K86" s="4">
        <v>651.4</v>
      </c>
      <c r="L86" s="6">
        <v>720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zoomScale="85" zoomScaleNormal="85" zoomScaleSheetLayoutView="85" zoomScalePageLayoutView="0" workbookViewId="0" topLeftCell="A1">
      <selection activeCell="J1" sqref="J1"/>
    </sheetView>
  </sheetViews>
  <sheetFormatPr defaultColWidth="9.140625" defaultRowHeight="15"/>
  <sheetData>
    <row r="1" spans="2:16" ht="30" customHeight="1">
      <c r="B1" s="12" t="s">
        <v>38</v>
      </c>
      <c r="J1" s="20" t="s">
        <v>42</v>
      </c>
      <c r="P1" s="13" t="s">
        <v>28</v>
      </c>
    </row>
    <row r="37" ht="13.5">
      <c r="P37" s="1"/>
    </row>
    <row r="38" ht="13.5">
      <c r="P38" s="1"/>
    </row>
    <row r="39" ht="13.5">
      <c r="P39" s="1"/>
    </row>
    <row r="41" ht="24.75" customHeight="1">
      <c r="B41" s="11" t="s">
        <v>40</v>
      </c>
    </row>
  </sheetData>
  <sheetProtection/>
  <printOptions/>
  <pageMargins left="0.1968503937007874" right="0.1968503937007874" top="0.5905511811023623" bottom="0" header="0.31496062992125984" footer="0.31496062992125984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1"/>
  <sheetViews>
    <sheetView zoomScale="85" zoomScaleNormal="85" zoomScaleSheetLayoutView="85" zoomScalePageLayoutView="0" workbookViewId="0" topLeftCell="A1">
      <selection activeCell="J1" sqref="J1"/>
    </sheetView>
  </sheetViews>
  <sheetFormatPr defaultColWidth="9.140625" defaultRowHeight="15"/>
  <sheetData>
    <row r="1" spans="2:16" ht="30" customHeight="1">
      <c r="B1" s="12" t="s">
        <v>37</v>
      </c>
      <c r="J1" s="20" t="s">
        <v>42</v>
      </c>
      <c r="P1" s="13" t="s">
        <v>28</v>
      </c>
    </row>
    <row r="37" ht="13.5">
      <c r="P37" s="1"/>
    </row>
    <row r="38" ht="13.5">
      <c r="P38" s="1"/>
    </row>
    <row r="39" ht="13.5">
      <c r="P39" s="1"/>
    </row>
    <row r="41" ht="24.75" customHeight="1">
      <c r="B41" s="11" t="s">
        <v>40</v>
      </c>
    </row>
  </sheetData>
  <sheetProtection/>
  <printOptions/>
  <pageMargins left="0.1968503937007874" right="0.1968503937007874" top="0.5905511811023623" bottom="0" header="0.31496062992125984" footer="0.31496062992125984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1"/>
  <sheetViews>
    <sheetView zoomScale="85" zoomScaleNormal="85" zoomScaleSheetLayoutView="85" zoomScalePageLayoutView="0" workbookViewId="0" topLeftCell="A1">
      <selection activeCell="J1" sqref="J1"/>
    </sheetView>
  </sheetViews>
  <sheetFormatPr defaultColWidth="9.140625" defaultRowHeight="15"/>
  <sheetData>
    <row r="1" spans="2:16" ht="30" customHeight="1">
      <c r="B1" s="12" t="s">
        <v>33</v>
      </c>
      <c r="J1" s="20" t="s">
        <v>42</v>
      </c>
      <c r="P1" s="13" t="s">
        <v>28</v>
      </c>
    </row>
    <row r="37" ht="13.5">
      <c r="P37" s="1"/>
    </row>
    <row r="38" ht="13.5">
      <c r="P38" s="1"/>
    </row>
    <row r="39" ht="13.5">
      <c r="P39" s="1"/>
    </row>
    <row r="41" ht="24.75" customHeight="1">
      <c r="B41" s="11" t="s">
        <v>40</v>
      </c>
    </row>
  </sheetData>
  <sheetProtection/>
  <printOptions/>
  <pageMargins left="0.1968503937007874" right="0.1968503937007874" top="0.5905511811023623" bottom="0" header="0.31496062992125984" footer="0.31496062992125984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1"/>
  <sheetViews>
    <sheetView zoomScale="85" zoomScaleNormal="85" zoomScaleSheetLayoutView="85" zoomScalePageLayoutView="0" workbookViewId="0" topLeftCell="A1">
      <selection activeCell="J1" sqref="J1"/>
    </sheetView>
  </sheetViews>
  <sheetFormatPr defaultColWidth="9.140625" defaultRowHeight="15"/>
  <sheetData>
    <row r="1" spans="2:16" ht="30" customHeight="1">
      <c r="B1" s="12" t="s">
        <v>30</v>
      </c>
      <c r="J1" s="20" t="s">
        <v>42</v>
      </c>
      <c r="P1" s="13" t="s">
        <v>28</v>
      </c>
    </row>
    <row r="37" ht="13.5">
      <c r="P37" s="1"/>
    </row>
    <row r="38" ht="13.5">
      <c r="P38" s="1"/>
    </row>
    <row r="39" ht="13.5">
      <c r="P39" s="1"/>
    </row>
    <row r="41" ht="24.75" customHeight="1">
      <c r="B41" s="11" t="s">
        <v>40</v>
      </c>
    </row>
  </sheetData>
  <sheetProtection/>
  <printOptions/>
  <pageMargins left="0.1968503937007874" right="0.1968503937007874" top="0.5905511811023623" bottom="0" header="0.31496062992125984" footer="0.31496062992125984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1"/>
  <sheetViews>
    <sheetView zoomScale="85" zoomScaleNormal="85" zoomScaleSheetLayoutView="85" zoomScalePageLayoutView="0" workbookViewId="0" topLeftCell="A1">
      <selection activeCell="B2" sqref="B2"/>
    </sheetView>
  </sheetViews>
  <sheetFormatPr defaultColWidth="9.140625" defaultRowHeight="15"/>
  <sheetData>
    <row r="1" spans="2:16" ht="30" customHeight="1">
      <c r="B1" s="12" t="s">
        <v>43</v>
      </c>
      <c r="J1" s="19" t="s">
        <v>41</v>
      </c>
      <c r="P1" s="13" t="s">
        <v>28</v>
      </c>
    </row>
    <row r="37" ht="13.5">
      <c r="P37" s="1"/>
    </row>
    <row r="38" ht="13.5">
      <c r="P38" s="1"/>
    </row>
    <row r="39" ht="13.5">
      <c r="P39" s="1"/>
    </row>
    <row r="41" ht="24.75" customHeight="1">
      <c r="B41" s="11" t="s">
        <v>27</v>
      </c>
    </row>
  </sheetData>
  <sheetProtection/>
  <printOptions/>
  <pageMargins left="0.1968503937007874" right="0.1968503937007874" top="0.5905511811023623" bottom="0" header="0.31496062992125984" footer="0.3149606299212598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A1">
      <selection activeCell="H16" sqref="H16"/>
    </sheetView>
  </sheetViews>
  <sheetFormatPr defaultColWidth="9.140625" defaultRowHeight="15"/>
  <cols>
    <col min="1" max="1" width="9.00390625" style="0" customWidth="1"/>
    <col min="2" max="2" width="5.28125" style="3" bestFit="1" customWidth="1"/>
    <col min="3" max="3" width="12.421875" style="0" bestFit="1" customWidth="1"/>
    <col min="4" max="4" width="12.421875" style="0" customWidth="1"/>
    <col min="5" max="5" width="12.421875" style="0" bestFit="1" customWidth="1"/>
    <col min="6" max="6" width="12.421875" style="0" customWidth="1"/>
    <col min="8" max="8" width="13.140625" style="0" bestFit="1" customWidth="1"/>
    <col min="13" max="13" width="5.57421875" style="0" customWidth="1"/>
    <col min="14" max="14" width="9.8515625" style="0" bestFit="1" customWidth="1"/>
  </cols>
  <sheetData>
    <row r="1" ht="13.5">
      <c r="A1" t="s">
        <v>20</v>
      </c>
    </row>
    <row r="2" spans="3:6" ht="13.5">
      <c r="C2" s="21" t="s">
        <v>25</v>
      </c>
      <c r="D2" s="21"/>
      <c r="E2" s="21" t="s">
        <v>26</v>
      </c>
      <c r="F2" s="21"/>
    </row>
    <row r="3" spans="2:14" ht="13.5">
      <c r="B3" s="7" t="s">
        <v>24</v>
      </c>
      <c r="C3" s="8" t="s">
        <v>15</v>
      </c>
      <c r="D3" s="8" t="s">
        <v>16</v>
      </c>
      <c r="E3" s="8" t="s">
        <v>15</v>
      </c>
      <c r="F3" s="8" t="s">
        <v>16</v>
      </c>
      <c r="G3" s="8" t="s">
        <v>0</v>
      </c>
      <c r="H3" s="8" t="s">
        <v>29</v>
      </c>
      <c r="I3" s="9" t="s">
        <v>8</v>
      </c>
      <c r="J3" s="10" t="s">
        <v>17</v>
      </c>
      <c r="K3" s="9" t="s">
        <v>9</v>
      </c>
      <c r="L3" s="10" t="s">
        <v>17</v>
      </c>
      <c r="N3" t="s">
        <v>18</v>
      </c>
    </row>
    <row r="4" spans="2:14" ht="13.5">
      <c r="B4" s="3" t="s">
        <v>1</v>
      </c>
      <c r="C4" s="2">
        <v>29673.64</v>
      </c>
      <c r="D4" s="2">
        <f>2148.79+700.23</f>
        <v>2849.02</v>
      </c>
      <c r="E4" s="2">
        <f>8621+3317.61</f>
        <v>11938.61</v>
      </c>
      <c r="F4" s="2">
        <f>24.57+2.17+21.49+53.2</f>
        <v>101.43</v>
      </c>
      <c r="G4" s="15">
        <v>365</v>
      </c>
      <c r="H4" s="14">
        <v>132053</v>
      </c>
      <c r="I4" s="4">
        <f>(C4+D4)*1000000/G4/H4</f>
        <v>674.7531527658726</v>
      </c>
      <c r="J4" s="5">
        <f>I4</f>
        <v>674.7531527658726</v>
      </c>
      <c r="K4" s="4">
        <f>(C4+D4+E4+F4)*1000000/G4/H4</f>
        <v>924.5499083026959</v>
      </c>
      <c r="L4" s="5">
        <f>K4</f>
        <v>924.5499083026959</v>
      </c>
      <c r="N4" t="s">
        <v>19</v>
      </c>
    </row>
    <row r="5" spans="2:12" ht="13.5">
      <c r="B5" s="3" t="s">
        <v>2</v>
      </c>
      <c r="C5" s="2">
        <v>29484.53</v>
      </c>
      <c r="D5" s="2">
        <f>492.92+1649.81</f>
        <v>2142.73</v>
      </c>
      <c r="E5" s="2">
        <f>7658.93+3971.74</f>
        <v>11630.67</v>
      </c>
      <c r="F5" s="2">
        <f>8.67+0.58+87.2+137.06</f>
        <v>233.51</v>
      </c>
      <c r="G5" s="15">
        <v>366</v>
      </c>
      <c r="H5" s="14">
        <v>131944</v>
      </c>
      <c r="I5" s="4">
        <f aca="true" t="shared" si="0" ref="I5:I15">(C5+D5)*1000000/G5/H5</f>
        <v>654.9238971724716</v>
      </c>
      <c r="J5" s="5"/>
      <c r="K5" s="4">
        <f aca="true" t="shared" si="1" ref="K5:K15">(C5+D5+E5+F5)*1000000/G5/H5</f>
        <v>900.6023088450507</v>
      </c>
      <c r="L5" s="5"/>
    </row>
    <row r="6" spans="2:14" ht="13.5">
      <c r="B6" s="3" t="s">
        <v>3</v>
      </c>
      <c r="C6" s="2">
        <v>29385.53</v>
      </c>
      <c r="D6" s="2">
        <f>1144.92+1154.01</f>
        <v>2298.9300000000003</v>
      </c>
      <c r="E6" s="2">
        <f>7476.04+3455.53</f>
        <v>10931.57</v>
      </c>
      <c r="F6" s="2">
        <f>7.64+1.93+72.63+113.82</f>
        <v>196.01999999999998</v>
      </c>
      <c r="G6" s="15">
        <v>365</v>
      </c>
      <c r="H6" s="15">
        <v>132246</v>
      </c>
      <c r="I6" s="4">
        <f t="shared" si="0"/>
        <v>656.4035186397124</v>
      </c>
      <c r="J6" s="5"/>
      <c r="K6" s="4">
        <f t="shared" si="1"/>
        <v>886.932592828765</v>
      </c>
      <c r="L6" s="5"/>
      <c r="N6" s="2"/>
    </row>
    <row r="7" spans="2:14" ht="13.5">
      <c r="B7" s="3" t="s">
        <v>4</v>
      </c>
      <c r="C7" s="2">
        <v>28411.12</v>
      </c>
      <c r="D7" s="2">
        <f>1108.75+1092.88</f>
        <v>2201.63</v>
      </c>
      <c r="E7" s="2">
        <f>7309.37+3435.77</f>
        <v>10745.14</v>
      </c>
      <c r="F7" s="2">
        <f>5.51+17.13+57.87+219.73</f>
        <v>300.24</v>
      </c>
      <c r="G7" s="15">
        <v>365</v>
      </c>
      <c r="H7" s="15">
        <v>132275</v>
      </c>
      <c r="I7" s="4">
        <f t="shared" si="0"/>
        <v>634.0619765277299</v>
      </c>
      <c r="J7" s="5"/>
      <c r="K7" s="4">
        <f t="shared" si="1"/>
        <v>862.837747221309</v>
      </c>
      <c r="L7" s="5"/>
      <c r="N7" s="2"/>
    </row>
    <row r="8" spans="2:14" ht="13.5">
      <c r="B8" s="3" t="s">
        <v>5</v>
      </c>
      <c r="C8" s="2">
        <v>28421.4</v>
      </c>
      <c r="D8" s="2">
        <f>1542.65+895.07</f>
        <v>2437.7200000000003</v>
      </c>
      <c r="E8" s="2">
        <f>7930.75+3214.83</f>
        <v>11145.58</v>
      </c>
      <c r="F8" s="2">
        <f>0.36+86.5+202.55</f>
        <v>289.41</v>
      </c>
      <c r="G8" s="15">
        <v>365</v>
      </c>
      <c r="H8" s="15">
        <v>132290</v>
      </c>
      <c r="I8" s="4">
        <f t="shared" si="0"/>
        <v>639.0924049177969</v>
      </c>
      <c r="J8" s="5"/>
      <c r="K8" s="4">
        <f t="shared" si="1"/>
        <v>875.9110588298644</v>
      </c>
      <c r="L8" s="5"/>
      <c r="N8" s="2"/>
    </row>
    <row r="9" spans="2:14" ht="13.5">
      <c r="B9" s="3" t="s">
        <v>6</v>
      </c>
      <c r="C9" s="2">
        <v>27919.99</v>
      </c>
      <c r="D9" s="2">
        <v>2401.19</v>
      </c>
      <c r="E9" s="2">
        <v>11475.79</v>
      </c>
      <c r="F9" s="2">
        <v>159.07</v>
      </c>
      <c r="G9" s="15">
        <v>366</v>
      </c>
      <c r="H9" s="15">
        <v>132996</v>
      </c>
      <c r="I9" s="4">
        <f t="shared" si="0"/>
        <v>622.9116221417235</v>
      </c>
      <c r="J9" s="5"/>
      <c r="K9" s="4">
        <f t="shared" si="1"/>
        <v>861.9356151390888</v>
      </c>
      <c r="L9" s="5"/>
      <c r="N9" s="2"/>
    </row>
    <row r="10" spans="2:14" ht="13.5">
      <c r="B10" s="3" t="s">
        <v>7</v>
      </c>
      <c r="C10" s="2">
        <v>26887.06</v>
      </c>
      <c r="D10" s="2">
        <v>2403.25</v>
      </c>
      <c r="E10" s="2">
        <v>10940.51</v>
      </c>
      <c r="F10" s="2">
        <v>163.23</v>
      </c>
      <c r="G10" s="15">
        <v>365</v>
      </c>
      <c r="H10" s="15">
        <v>133412</v>
      </c>
      <c r="I10" s="4">
        <f t="shared" si="0"/>
        <v>601.5007994598255</v>
      </c>
      <c r="J10" s="5"/>
      <c r="K10" s="4">
        <f t="shared" si="1"/>
        <v>829.5253060968001</v>
      </c>
      <c r="L10" s="5"/>
      <c r="N10" s="2"/>
    </row>
    <row r="11" spans="2:14" ht="13.5">
      <c r="B11" s="3" t="s">
        <v>10</v>
      </c>
      <c r="C11" s="2">
        <v>26560.84</v>
      </c>
      <c r="D11" s="2">
        <v>2484.94</v>
      </c>
      <c r="E11" s="2">
        <v>10072.9</v>
      </c>
      <c r="F11" s="2">
        <v>171.07000000000002</v>
      </c>
      <c r="G11" s="15">
        <v>365</v>
      </c>
      <c r="H11" s="15">
        <v>133656</v>
      </c>
      <c r="I11" s="4">
        <f t="shared" si="0"/>
        <v>595.390251481825</v>
      </c>
      <c r="J11" s="5"/>
      <c r="K11" s="4">
        <f t="shared" si="1"/>
        <v>805.3746235480002</v>
      </c>
      <c r="L11" s="5"/>
      <c r="N11" s="2"/>
    </row>
    <row r="12" spans="2:14" ht="13.5">
      <c r="B12" s="3" t="s">
        <v>11</v>
      </c>
      <c r="C12" s="2">
        <v>26139.48</v>
      </c>
      <c r="D12" s="2">
        <v>3019.27</v>
      </c>
      <c r="E12" s="2">
        <v>8593.95</v>
      </c>
      <c r="F12" s="2">
        <v>176.69</v>
      </c>
      <c r="G12" s="15">
        <v>365</v>
      </c>
      <c r="H12" s="15">
        <v>133121</v>
      </c>
      <c r="I12" s="4">
        <f t="shared" si="0"/>
        <v>600.108069360731</v>
      </c>
      <c r="J12" s="5"/>
      <c r="K12" s="4">
        <f t="shared" si="1"/>
        <v>780.6141554397981</v>
      </c>
      <c r="L12" s="5"/>
      <c r="N12" s="2"/>
    </row>
    <row r="13" spans="2:12" ht="13.5">
      <c r="B13" s="3" t="s">
        <v>12</v>
      </c>
      <c r="C13" s="2">
        <v>26757.77</v>
      </c>
      <c r="D13" s="2">
        <v>3116.86</v>
      </c>
      <c r="E13" s="2">
        <v>7052.59</v>
      </c>
      <c r="F13" s="2">
        <v>187.6</v>
      </c>
      <c r="G13" s="15">
        <v>366</v>
      </c>
      <c r="H13" s="15">
        <v>132778</v>
      </c>
      <c r="I13" s="4">
        <f t="shared" si="0"/>
        <v>614.7454558070428</v>
      </c>
      <c r="J13" s="5"/>
      <c r="K13" s="4">
        <f t="shared" si="1"/>
        <v>763.7305278122725</v>
      </c>
      <c r="L13" s="5"/>
    </row>
    <row r="14" spans="2:12" ht="13.5">
      <c r="B14" s="3" t="s">
        <v>13</v>
      </c>
      <c r="C14" s="2">
        <v>26416.14</v>
      </c>
      <c r="D14" s="2">
        <v>1248.49</v>
      </c>
      <c r="E14" s="2">
        <v>7162.51</v>
      </c>
      <c r="F14" s="2">
        <v>215.77</v>
      </c>
      <c r="G14" s="15">
        <v>365</v>
      </c>
      <c r="H14" s="15">
        <v>132130</v>
      </c>
      <c r="I14" s="4">
        <f t="shared" si="0"/>
        <v>573.6282967480138</v>
      </c>
      <c r="J14" s="5"/>
      <c r="K14" s="4">
        <f t="shared" si="1"/>
        <v>726.6175176170417</v>
      </c>
      <c r="L14" s="5"/>
    </row>
    <row r="15" spans="2:12" ht="13.5">
      <c r="B15" s="3" t="s">
        <v>14</v>
      </c>
      <c r="C15" s="2">
        <v>25673.29</v>
      </c>
      <c r="D15" s="2">
        <v>1171.83</v>
      </c>
      <c r="E15" s="2">
        <v>7217.039999999999</v>
      </c>
      <c r="F15" s="2">
        <v>224.35999999999999</v>
      </c>
      <c r="G15" s="15">
        <v>365</v>
      </c>
      <c r="H15" s="15">
        <v>131698</v>
      </c>
      <c r="I15" s="4">
        <f t="shared" si="0"/>
        <v>558.4615861486336</v>
      </c>
      <c r="J15" s="6">
        <v>504</v>
      </c>
      <c r="K15" s="4">
        <f t="shared" si="1"/>
        <v>713.2657385296415</v>
      </c>
      <c r="L15" s="6">
        <v>720</v>
      </c>
    </row>
    <row r="16" spans="2:12" ht="13.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8" spans="8:12" ht="13.5">
      <c r="H18" s="7" t="s">
        <v>31</v>
      </c>
      <c r="I18" s="9" t="s">
        <v>8</v>
      </c>
      <c r="J18" s="10" t="s">
        <v>17</v>
      </c>
      <c r="K18" s="9" t="s">
        <v>9</v>
      </c>
      <c r="L18" s="10" t="s">
        <v>17</v>
      </c>
    </row>
    <row r="19" spans="8:12" ht="13.5">
      <c r="H19" s="3">
        <v>4</v>
      </c>
      <c r="I19" s="4">
        <v>618</v>
      </c>
      <c r="J19" s="5">
        <v>580.3</v>
      </c>
      <c r="K19" s="4">
        <v>825.8</v>
      </c>
      <c r="L19" s="5">
        <v>811.4</v>
      </c>
    </row>
    <row r="20" spans="8:12" ht="13.5">
      <c r="H20" s="3">
        <v>5</v>
      </c>
      <c r="I20" s="4">
        <v>624.3</v>
      </c>
      <c r="J20" s="5"/>
      <c r="K20" s="4">
        <v>808.2</v>
      </c>
      <c r="L20" s="5"/>
    </row>
    <row r="21" spans="8:12" ht="13.5">
      <c r="H21" s="3">
        <v>6</v>
      </c>
      <c r="I21" s="4">
        <v>644.6</v>
      </c>
      <c r="J21" s="5"/>
      <c r="K21" s="4">
        <v>859.1</v>
      </c>
      <c r="L21" s="5"/>
    </row>
    <row r="22" spans="8:12" ht="13.5">
      <c r="H22" s="3">
        <v>7</v>
      </c>
      <c r="I22" s="4">
        <v>641.3</v>
      </c>
      <c r="J22" s="5"/>
      <c r="K22" s="4">
        <v>877.6</v>
      </c>
      <c r="L22" s="5"/>
    </row>
    <row r="23" spans="8:12" ht="13.5">
      <c r="H23" s="3">
        <v>8</v>
      </c>
      <c r="I23" s="4">
        <v>605.5</v>
      </c>
      <c r="J23" s="5"/>
      <c r="K23" s="4">
        <v>839.1</v>
      </c>
      <c r="L23" s="5"/>
    </row>
    <row r="24" spans="8:12" ht="13.5">
      <c r="H24" s="3">
        <v>9</v>
      </c>
      <c r="I24" s="4">
        <v>593.9</v>
      </c>
      <c r="J24" s="5"/>
      <c r="K24" s="4">
        <v>825.4</v>
      </c>
      <c r="L24" s="5"/>
    </row>
    <row r="25" spans="8:12" ht="13.5">
      <c r="H25" s="3">
        <v>10</v>
      </c>
      <c r="I25" s="4">
        <v>600.2</v>
      </c>
      <c r="J25" s="5"/>
      <c r="K25" s="4">
        <v>823.5</v>
      </c>
      <c r="L25" s="5"/>
    </row>
    <row r="26" spans="8:12" ht="13.5">
      <c r="H26" s="3">
        <v>11</v>
      </c>
      <c r="I26" s="4">
        <v>590.5</v>
      </c>
      <c r="J26" s="5"/>
      <c r="K26" s="4">
        <v>807.9</v>
      </c>
      <c r="L26" s="5"/>
    </row>
    <row r="27" spans="8:12" ht="13.5">
      <c r="H27" s="3">
        <v>12</v>
      </c>
      <c r="I27" s="4">
        <v>640.7</v>
      </c>
      <c r="J27" s="5"/>
      <c r="K27" s="4">
        <v>852.7</v>
      </c>
      <c r="L27" s="5"/>
    </row>
    <row r="28" spans="8:12" ht="13.5">
      <c r="H28" s="3">
        <v>1</v>
      </c>
      <c r="I28" s="4">
        <v>524.5</v>
      </c>
      <c r="J28" s="5"/>
      <c r="K28" s="4">
        <v>709.1</v>
      </c>
      <c r="L28" s="5"/>
    </row>
    <row r="29" spans="8:12" ht="13.5">
      <c r="H29" s="3">
        <v>2</v>
      </c>
      <c r="I29" s="4">
        <v>500.9</v>
      </c>
      <c r="J29" s="5"/>
      <c r="K29" s="4">
        <v>684.6</v>
      </c>
      <c r="L29" s="5"/>
    </row>
    <row r="30" spans="8:12" ht="13.5">
      <c r="H30" s="3">
        <v>3</v>
      </c>
      <c r="I30" s="4">
        <v>561.5</v>
      </c>
      <c r="J30" s="6">
        <v>566.1</v>
      </c>
      <c r="K30" s="4">
        <v>754.2</v>
      </c>
      <c r="L30" s="6">
        <v>794.4</v>
      </c>
    </row>
    <row r="32" spans="8:12" ht="13.5">
      <c r="H32" s="7" t="s">
        <v>32</v>
      </c>
      <c r="I32" s="9" t="s">
        <v>8</v>
      </c>
      <c r="J32" s="10" t="s">
        <v>17</v>
      </c>
      <c r="K32" s="9" t="s">
        <v>9</v>
      </c>
      <c r="L32" s="10" t="s">
        <v>17</v>
      </c>
    </row>
    <row r="33" spans="8:12" ht="13.5">
      <c r="H33" s="3">
        <v>4</v>
      </c>
      <c r="I33" s="4">
        <v>600.5</v>
      </c>
      <c r="J33" s="5">
        <v>564.8</v>
      </c>
      <c r="K33" s="4">
        <v>772.6</v>
      </c>
      <c r="L33" s="5">
        <v>792.8</v>
      </c>
    </row>
    <row r="34" spans="8:12" ht="13.5">
      <c r="H34" s="3">
        <v>5</v>
      </c>
      <c r="I34" s="4">
        <v>639.1</v>
      </c>
      <c r="J34" s="5"/>
      <c r="K34" s="4">
        <v>807.5</v>
      </c>
      <c r="L34" s="5"/>
    </row>
    <row r="35" spans="8:12" ht="13.5">
      <c r="H35" s="3">
        <v>6</v>
      </c>
      <c r="I35" s="4">
        <v>626.3</v>
      </c>
      <c r="J35" s="5"/>
      <c r="K35" s="4">
        <v>810.5</v>
      </c>
      <c r="L35" s="5"/>
    </row>
    <row r="36" spans="8:12" ht="13.5">
      <c r="H36" s="3">
        <v>7</v>
      </c>
      <c r="I36" s="4">
        <v>625.8</v>
      </c>
      <c r="J36" s="5"/>
      <c r="K36" s="4">
        <v>811.6</v>
      </c>
      <c r="L36" s="5"/>
    </row>
    <row r="37" spans="8:12" ht="13.5">
      <c r="H37" s="3">
        <v>8</v>
      </c>
      <c r="I37" s="4">
        <v>605</v>
      </c>
      <c r="J37" s="5"/>
      <c r="K37" s="4">
        <v>803.4</v>
      </c>
      <c r="L37" s="5"/>
    </row>
    <row r="38" spans="8:12" ht="13.5">
      <c r="H38" s="3">
        <v>9</v>
      </c>
      <c r="I38" s="4">
        <v>584.7</v>
      </c>
      <c r="J38" s="5"/>
      <c r="K38" s="4">
        <v>772.4</v>
      </c>
      <c r="L38" s="5"/>
    </row>
    <row r="39" spans="8:12" ht="13.5">
      <c r="H39" s="3">
        <v>10</v>
      </c>
      <c r="I39" s="4">
        <v>598.7</v>
      </c>
      <c r="J39" s="5"/>
      <c r="K39" s="4">
        <v>794</v>
      </c>
      <c r="L39" s="5"/>
    </row>
    <row r="40" spans="8:12" ht="13.5">
      <c r="H40" s="3">
        <v>11</v>
      </c>
      <c r="I40" s="4">
        <v>638.1</v>
      </c>
      <c r="J40" s="5"/>
      <c r="K40" s="4">
        <v>845.3</v>
      </c>
      <c r="L40" s="5"/>
    </row>
    <row r="41" spans="8:12" ht="13.5">
      <c r="H41" s="3">
        <v>12</v>
      </c>
      <c r="I41" s="4">
        <v>658.2</v>
      </c>
      <c r="J41" s="5"/>
      <c r="K41" s="4">
        <v>845.1</v>
      </c>
      <c r="L41" s="5"/>
    </row>
    <row r="42" spans="8:12" ht="13.5">
      <c r="H42" s="3">
        <v>1</v>
      </c>
      <c r="I42" s="4">
        <v>526.9</v>
      </c>
      <c r="J42" s="5"/>
      <c r="K42" s="4">
        <v>679.7</v>
      </c>
      <c r="L42" s="5"/>
    </row>
    <row r="43" spans="8:12" ht="13.5">
      <c r="H43" s="3">
        <v>2</v>
      </c>
      <c r="I43" s="4">
        <v>514.5</v>
      </c>
      <c r="J43" s="5"/>
      <c r="K43" s="4">
        <v>672.1</v>
      </c>
      <c r="L43" s="5"/>
    </row>
    <row r="44" spans="8:12" ht="13.5">
      <c r="H44" s="3">
        <v>3</v>
      </c>
      <c r="I44" s="4">
        <v>558</v>
      </c>
      <c r="J44" s="6">
        <v>550.6</v>
      </c>
      <c r="K44" s="4">
        <v>720.8</v>
      </c>
      <c r="L44" s="6">
        <v>775.8</v>
      </c>
    </row>
    <row r="46" spans="8:12" ht="13.5">
      <c r="H46" s="7" t="s">
        <v>36</v>
      </c>
      <c r="I46" s="9" t="s">
        <v>8</v>
      </c>
      <c r="J46" s="10" t="s">
        <v>17</v>
      </c>
      <c r="K46" s="9" t="s">
        <v>9</v>
      </c>
      <c r="L46" s="10" t="s">
        <v>17</v>
      </c>
    </row>
    <row r="47" spans="8:12" ht="13.5">
      <c r="H47" s="3">
        <v>4</v>
      </c>
      <c r="I47" s="4">
        <v>600.3</v>
      </c>
      <c r="J47" s="5">
        <v>549.3</v>
      </c>
      <c r="K47" s="4">
        <v>761.2</v>
      </c>
      <c r="L47" s="5">
        <v>774.2</v>
      </c>
    </row>
    <row r="48" spans="8:12" ht="13.5">
      <c r="H48" s="3">
        <v>5</v>
      </c>
      <c r="I48" s="4">
        <v>685.9</v>
      </c>
      <c r="J48" s="5"/>
      <c r="K48" s="4">
        <v>838.3</v>
      </c>
      <c r="L48" s="5"/>
    </row>
    <row r="49" spans="8:12" ht="13.5">
      <c r="H49" s="3">
        <v>6</v>
      </c>
      <c r="I49" s="4">
        <v>689.9</v>
      </c>
      <c r="J49" s="5"/>
      <c r="K49" s="4">
        <v>846.2</v>
      </c>
      <c r="L49" s="5"/>
    </row>
    <row r="50" spans="8:12" ht="13.5">
      <c r="H50" s="3">
        <v>7</v>
      </c>
      <c r="I50" s="4">
        <v>629.8</v>
      </c>
      <c r="J50" s="5"/>
      <c r="K50" s="4">
        <v>784.1</v>
      </c>
      <c r="L50" s="5"/>
    </row>
    <row r="51" spans="8:12" ht="13.5">
      <c r="H51" s="3">
        <v>8</v>
      </c>
      <c r="I51" s="4">
        <v>681.3</v>
      </c>
      <c r="J51" s="5"/>
      <c r="K51" s="4">
        <v>844.4</v>
      </c>
      <c r="L51" s="5"/>
    </row>
    <row r="52" spans="8:12" ht="13.5">
      <c r="H52" s="3">
        <v>9</v>
      </c>
      <c r="I52" s="4">
        <v>727.1</v>
      </c>
      <c r="J52" s="5"/>
      <c r="K52" s="4">
        <v>882.7</v>
      </c>
      <c r="L52" s="5"/>
    </row>
    <row r="53" spans="8:12" ht="13.5">
      <c r="H53" s="3">
        <v>10</v>
      </c>
      <c r="I53" s="4">
        <v>642.1</v>
      </c>
      <c r="J53" s="5"/>
      <c r="K53" s="4">
        <v>788</v>
      </c>
      <c r="L53" s="5"/>
    </row>
    <row r="54" spans="8:12" ht="13.5">
      <c r="H54" s="3">
        <v>11</v>
      </c>
      <c r="I54" s="4">
        <v>593.6</v>
      </c>
      <c r="J54" s="5"/>
      <c r="K54" s="4">
        <v>745.4</v>
      </c>
      <c r="L54" s="5"/>
    </row>
    <row r="55" spans="8:12" ht="13.5">
      <c r="H55" s="3">
        <v>12</v>
      </c>
      <c r="I55" s="4">
        <v>605.6</v>
      </c>
      <c r="J55" s="5"/>
      <c r="K55" s="4">
        <v>752.1</v>
      </c>
      <c r="L55" s="5"/>
    </row>
    <row r="56" spans="8:12" ht="13.5">
      <c r="H56" s="3">
        <v>1</v>
      </c>
      <c r="I56" s="4">
        <v>523.9</v>
      </c>
      <c r="J56" s="5"/>
      <c r="K56" s="4">
        <v>660.7</v>
      </c>
      <c r="L56" s="5"/>
    </row>
    <row r="57" spans="8:12" ht="13.5">
      <c r="H57" s="3">
        <v>2</v>
      </c>
      <c r="I57" s="4">
        <v>460.9</v>
      </c>
      <c r="J57" s="5"/>
      <c r="K57" s="4">
        <v>588.3</v>
      </c>
      <c r="L57" s="5"/>
    </row>
    <row r="58" spans="8:12" ht="13.5">
      <c r="H58" s="3">
        <v>3</v>
      </c>
      <c r="I58" s="4">
        <v>516.9</v>
      </c>
      <c r="J58" s="6">
        <v>535</v>
      </c>
      <c r="K58" s="4">
        <v>649.6</v>
      </c>
      <c r="L58" s="6">
        <v>757.2</v>
      </c>
    </row>
    <row r="60" spans="8:12" ht="13.5">
      <c r="H60" s="7" t="s">
        <v>35</v>
      </c>
      <c r="I60" s="9" t="s">
        <v>8</v>
      </c>
      <c r="J60" s="10" t="s">
        <v>17</v>
      </c>
      <c r="K60" s="9" t="s">
        <v>9</v>
      </c>
      <c r="L60" s="10" t="s">
        <v>17</v>
      </c>
    </row>
    <row r="61" spans="8:12" ht="13.5">
      <c r="H61" s="3">
        <v>4</v>
      </c>
      <c r="I61" s="4">
        <v>586</v>
      </c>
      <c r="J61" s="5">
        <v>533.8</v>
      </c>
      <c r="K61" s="4">
        <v>724.3</v>
      </c>
      <c r="L61" s="5">
        <v>755.6</v>
      </c>
    </row>
    <row r="62" spans="8:12" ht="13.5">
      <c r="H62" s="3">
        <v>5</v>
      </c>
      <c r="I62" s="4">
        <v>668.5</v>
      </c>
      <c r="J62" s="5"/>
      <c r="K62" s="4">
        <v>813.3</v>
      </c>
      <c r="L62" s="5"/>
    </row>
    <row r="63" spans="8:12" ht="13.5">
      <c r="H63" s="3">
        <v>6</v>
      </c>
      <c r="I63" s="4">
        <v>605.3</v>
      </c>
      <c r="J63" s="5"/>
      <c r="K63" s="4">
        <v>744.2</v>
      </c>
      <c r="L63" s="5"/>
    </row>
    <row r="64" spans="8:12" ht="13.5">
      <c r="H64" s="3">
        <v>7</v>
      </c>
      <c r="I64" s="4">
        <v>592.5</v>
      </c>
      <c r="J64" s="5"/>
      <c r="K64" s="4">
        <v>732.9</v>
      </c>
      <c r="L64" s="5"/>
    </row>
    <row r="65" spans="8:12" ht="13.5">
      <c r="H65" s="3">
        <v>8</v>
      </c>
      <c r="I65" s="4">
        <v>569.4</v>
      </c>
      <c r="J65" s="5"/>
      <c r="K65" s="4">
        <v>726.3</v>
      </c>
      <c r="L65" s="5"/>
    </row>
    <row r="66" spans="8:12" ht="13.5">
      <c r="H66" s="3">
        <v>9</v>
      </c>
      <c r="I66" s="4">
        <v>546.8</v>
      </c>
      <c r="J66" s="5"/>
      <c r="K66" s="4">
        <v>698</v>
      </c>
      <c r="L66" s="5"/>
    </row>
    <row r="67" spans="8:12" ht="13.5">
      <c r="H67" s="3">
        <v>10</v>
      </c>
      <c r="I67" s="4">
        <v>611</v>
      </c>
      <c r="J67" s="5"/>
      <c r="K67" s="4">
        <v>777.9</v>
      </c>
      <c r="L67" s="5"/>
    </row>
    <row r="68" spans="8:12" ht="13.5">
      <c r="H68" s="3">
        <v>11</v>
      </c>
      <c r="I68" s="4">
        <v>580.3</v>
      </c>
      <c r="J68" s="5"/>
      <c r="K68" s="4">
        <v>735.2</v>
      </c>
      <c r="L68" s="5"/>
    </row>
    <row r="69" spans="8:12" ht="13.5">
      <c r="H69" s="3">
        <v>12</v>
      </c>
      <c r="I69" s="4">
        <v>559.2</v>
      </c>
      <c r="J69" s="5"/>
      <c r="K69" s="4">
        <v>725.5</v>
      </c>
      <c r="L69" s="5"/>
    </row>
    <row r="70" spans="8:12" ht="13.5">
      <c r="H70" s="3">
        <v>1</v>
      </c>
      <c r="I70" s="4">
        <v>550.5</v>
      </c>
      <c r="J70" s="5"/>
      <c r="K70" s="4">
        <v>704</v>
      </c>
      <c r="L70" s="5"/>
    </row>
    <row r="71" spans="8:12" ht="13.5">
      <c r="H71" s="3">
        <v>2</v>
      </c>
      <c r="I71" s="4">
        <v>468.3</v>
      </c>
      <c r="J71" s="5"/>
      <c r="K71" s="4">
        <v>635.6</v>
      </c>
      <c r="L71" s="5"/>
    </row>
    <row r="72" spans="8:12" ht="13.5">
      <c r="H72" s="3">
        <v>3</v>
      </c>
      <c r="I72" s="4">
        <v>510.5</v>
      </c>
      <c r="J72" s="6">
        <v>519.5</v>
      </c>
      <c r="K72" s="4">
        <v>659.6</v>
      </c>
      <c r="L72" s="6">
        <v>738.6</v>
      </c>
    </row>
    <row r="74" spans="8:12" ht="13.5">
      <c r="H74" s="7" t="s">
        <v>34</v>
      </c>
      <c r="I74" s="9" t="s">
        <v>8</v>
      </c>
      <c r="J74" s="10" t="s">
        <v>17</v>
      </c>
      <c r="K74" s="9" t="s">
        <v>9</v>
      </c>
      <c r="L74" s="10" t="s">
        <v>17</v>
      </c>
    </row>
    <row r="75" spans="8:12" ht="13.5">
      <c r="H75" s="3">
        <v>4</v>
      </c>
      <c r="I75" s="4">
        <v>589.4</v>
      </c>
      <c r="J75" s="5">
        <v>518.2</v>
      </c>
      <c r="K75" s="4">
        <v>744.8</v>
      </c>
      <c r="L75" s="5">
        <v>737</v>
      </c>
    </row>
    <row r="76" spans="8:12" ht="13.5">
      <c r="H76" s="3">
        <v>5</v>
      </c>
      <c r="I76" s="4">
        <v>607.4</v>
      </c>
      <c r="J76" s="5"/>
      <c r="K76" s="4">
        <v>766.3</v>
      </c>
      <c r="L76" s="5"/>
    </row>
    <row r="77" spans="8:12" ht="13.5">
      <c r="H77" s="3">
        <v>6</v>
      </c>
      <c r="I77" s="4">
        <v>570.2</v>
      </c>
      <c r="J77" s="5"/>
      <c r="K77" s="4">
        <v>716.7</v>
      </c>
      <c r="L77" s="5"/>
    </row>
    <row r="78" spans="8:12" ht="13.5">
      <c r="H78" s="3">
        <v>7</v>
      </c>
      <c r="I78" s="4">
        <v>591.2</v>
      </c>
      <c r="J78" s="5"/>
      <c r="K78" s="4">
        <v>750.2</v>
      </c>
      <c r="L78" s="5"/>
    </row>
    <row r="79" spans="8:12" ht="13.5">
      <c r="H79" s="3">
        <v>8</v>
      </c>
      <c r="I79" s="4">
        <v>555.4</v>
      </c>
      <c r="J79" s="5"/>
      <c r="K79" s="4">
        <v>707.1</v>
      </c>
      <c r="L79" s="5"/>
    </row>
    <row r="80" spans="8:12" ht="13.5">
      <c r="H80" s="3">
        <v>9</v>
      </c>
      <c r="I80" s="4">
        <v>567.1</v>
      </c>
      <c r="J80" s="5"/>
      <c r="K80" s="4">
        <v>718.9</v>
      </c>
      <c r="L80" s="5"/>
    </row>
    <row r="81" spans="8:12" ht="13.5">
      <c r="H81" s="3">
        <v>10</v>
      </c>
      <c r="I81" s="4">
        <v>573.1</v>
      </c>
      <c r="J81" s="5"/>
      <c r="K81" s="4">
        <v>733.1</v>
      </c>
      <c r="L81" s="5"/>
    </row>
    <row r="82" spans="8:12" ht="13.5">
      <c r="H82" s="3">
        <v>11</v>
      </c>
      <c r="I82" s="4">
        <v>560.4</v>
      </c>
      <c r="J82" s="5"/>
      <c r="K82" s="4">
        <v>711</v>
      </c>
      <c r="L82" s="5"/>
    </row>
    <row r="83" spans="8:12" ht="13.5">
      <c r="H83" s="3">
        <v>12</v>
      </c>
      <c r="I83" s="4">
        <v>574.5</v>
      </c>
      <c r="J83" s="5"/>
      <c r="K83" s="4">
        <v>733.6</v>
      </c>
      <c r="L83" s="5"/>
    </row>
    <row r="84" spans="8:12" ht="13.5">
      <c r="H84" s="3">
        <v>1</v>
      </c>
      <c r="I84" s="4">
        <v>532.1</v>
      </c>
      <c r="J84" s="5"/>
      <c r="K84" s="4">
        <v>678.7</v>
      </c>
      <c r="L84" s="5"/>
    </row>
    <row r="85" spans="8:12" ht="13.5">
      <c r="H85" s="3">
        <v>2</v>
      </c>
      <c r="I85" s="4">
        <v>459.8</v>
      </c>
      <c r="J85" s="5"/>
      <c r="K85" s="4">
        <v>619.2</v>
      </c>
      <c r="L85" s="5"/>
    </row>
    <row r="86" spans="8:12" ht="13.5">
      <c r="H86" s="3">
        <v>3</v>
      </c>
      <c r="I86" s="4">
        <v>500.2</v>
      </c>
      <c r="J86" s="6">
        <v>504</v>
      </c>
      <c r="K86" s="4">
        <v>655.4</v>
      </c>
      <c r="L86" s="6">
        <v>720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A1">
      <selection activeCell="H16" sqref="H16"/>
    </sheetView>
  </sheetViews>
  <sheetFormatPr defaultColWidth="9.140625" defaultRowHeight="15"/>
  <cols>
    <col min="1" max="1" width="9.00390625" style="0" customWidth="1"/>
    <col min="2" max="2" width="5.28125" style="3" bestFit="1" customWidth="1"/>
    <col min="3" max="3" width="12.421875" style="0" bestFit="1" customWidth="1"/>
    <col min="4" max="4" width="12.421875" style="0" customWidth="1"/>
    <col min="5" max="5" width="12.421875" style="0" bestFit="1" customWidth="1"/>
    <col min="6" max="6" width="12.421875" style="0" customWidth="1"/>
    <col min="8" max="8" width="13.140625" style="0" bestFit="1" customWidth="1"/>
    <col min="13" max="13" width="5.57421875" style="0" customWidth="1"/>
  </cols>
  <sheetData>
    <row r="1" ht="13.5">
      <c r="A1" t="s">
        <v>21</v>
      </c>
    </row>
    <row r="2" spans="3:6" ht="13.5">
      <c r="C2" s="21" t="s">
        <v>25</v>
      </c>
      <c r="D2" s="21"/>
      <c r="E2" s="21" t="s">
        <v>26</v>
      </c>
      <c r="F2" s="21"/>
    </row>
    <row r="3" spans="2:14" ht="13.5">
      <c r="B3" s="7" t="s">
        <v>24</v>
      </c>
      <c r="C3" s="8" t="s">
        <v>15</v>
      </c>
      <c r="D3" s="8" t="s">
        <v>16</v>
      </c>
      <c r="E3" s="8" t="s">
        <v>15</v>
      </c>
      <c r="F3" s="8" t="s">
        <v>16</v>
      </c>
      <c r="G3" s="8" t="s">
        <v>0</v>
      </c>
      <c r="H3" s="8" t="s">
        <v>29</v>
      </c>
      <c r="I3" s="9" t="s">
        <v>8</v>
      </c>
      <c r="J3" s="10" t="s">
        <v>17</v>
      </c>
      <c r="K3" s="9" t="s">
        <v>9</v>
      </c>
      <c r="L3" s="10" t="s">
        <v>17</v>
      </c>
      <c r="N3" t="s">
        <v>18</v>
      </c>
    </row>
    <row r="4" spans="2:14" ht="13.5">
      <c r="B4" s="3" t="s">
        <v>1</v>
      </c>
      <c r="C4" s="2">
        <v>17723.81</v>
      </c>
      <c r="D4" s="2">
        <f>1022.33+328.7</f>
        <v>1351.03</v>
      </c>
      <c r="E4" s="2">
        <f>5773.46+1215.79</f>
        <v>6989.25</v>
      </c>
      <c r="F4" s="2">
        <f>21.84+17.91+17.64</f>
        <v>57.39</v>
      </c>
      <c r="G4" s="15">
        <v>365</v>
      </c>
      <c r="H4" s="14">
        <v>77888</v>
      </c>
      <c r="I4" s="4">
        <f>(C4+D4)*1000000/G4/H4</f>
        <v>670.9613241633931</v>
      </c>
      <c r="J4" s="5">
        <f>I4</f>
        <v>670.9613241633931</v>
      </c>
      <c r="K4" s="4">
        <f>(C4+D4+E4+F4)*1000000/G4/H4</f>
        <v>918.8282999966232</v>
      </c>
      <c r="L4" s="5">
        <f>K4</f>
        <v>918.8282999966232</v>
      </c>
      <c r="N4" t="s">
        <v>19</v>
      </c>
    </row>
    <row r="5" spans="2:12" ht="13.5">
      <c r="B5" s="3" t="s">
        <v>2</v>
      </c>
      <c r="C5" s="2">
        <v>17894.11</v>
      </c>
      <c r="D5" s="2">
        <f>1058.54+356.17</f>
        <v>1414.71</v>
      </c>
      <c r="E5" s="2">
        <f>5804+1477.73</f>
        <v>7281.73</v>
      </c>
      <c r="F5" s="2">
        <f>0.47+32.03+42.58</f>
        <v>75.08</v>
      </c>
      <c r="G5" s="15">
        <v>366</v>
      </c>
      <c r="H5" s="14">
        <v>78654</v>
      </c>
      <c r="I5" s="4">
        <f aca="true" t="shared" si="0" ref="I5:I15">(C5+D5)*1000000/G5/H5</f>
        <v>670.7394258119639</v>
      </c>
      <c r="J5" s="5"/>
      <c r="K5" s="4">
        <f aca="true" t="shared" si="1" ref="K5:K15">(C5+D5+E5+F5)*1000000/G5/H5</f>
        <v>926.2963430760802</v>
      </c>
      <c r="L5" s="5"/>
    </row>
    <row r="6" spans="2:12" ht="13.5">
      <c r="B6" s="3" t="s">
        <v>3</v>
      </c>
      <c r="C6" s="2">
        <v>16039.99</v>
      </c>
      <c r="D6" s="2">
        <f>988.84+397.57</f>
        <v>1386.41</v>
      </c>
      <c r="E6" s="2">
        <f>5818.84+1500.47</f>
        <v>7319.31</v>
      </c>
      <c r="F6" s="2">
        <f>0.71+1.96+36.98+40.91</f>
        <v>80.56</v>
      </c>
      <c r="G6" s="15">
        <v>365</v>
      </c>
      <c r="H6" s="15">
        <v>79220</v>
      </c>
      <c r="I6" s="4">
        <f t="shared" si="0"/>
        <v>602.6705584932545</v>
      </c>
      <c r="J6" s="5"/>
      <c r="K6" s="4">
        <f t="shared" si="1"/>
        <v>858.5859389319843</v>
      </c>
      <c r="L6" s="5"/>
    </row>
    <row r="7" spans="2:12" ht="13.5">
      <c r="B7" s="3" t="s">
        <v>4</v>
      </c>
      <c r="C7" s="2">
        <v>15975.5</v>
      </c>
      <c r="D7" s="2">
        <f>922.91+389.72</f>
        <v>1312.63</v>
      </c>
      <c r="E7" s="2">
        <f>5375.17+1515.33</f>
        <v>6890.5</v>
      </c>
      <c r="F7" s="2">
        <f>1.77+0.54+26.51+74.23</f>
        <v>103.05000000000001</v>
      </c>
      <c r="G7" s="15">
        <v>365</v>
      </c>
      <c r="H7" s="15">
        <v>79546</v>
      </c>
      <c r="I7" s="4">
        <f t="shared" si="0"/>
        <v>595.4383592641666</v>
      </c>
      <c r="J7" s="5"/>
      <c r="K7" s="4">
        <f t="shared" si="1"/>
        <v>836.3104453389424</v>
      </c>
      <c r="L7" s="5"/>
    </row>
    <row r="8" spans="2:12" ht="13.5">
      <c r="B8" s="3" t="s">
        <v>5</v>
      </c>
      <c r="C8" s="2">
        <v>16141</v>
      </c>
      <c r="D8" s="2">
        <f>937.31+407.8</f>
        <v>1345.11</v>
      </c>
      <c r="E8" s="2">
        <f>5209.64+1377.72</f>
        <v>6587.360000000001</v>
      </c>
      <c r="F8" s="2">
        <f>4.59+25.95+57.68</f>
        <v>88.22</v>
      </c>
      <c r="G8" s="15">
        <v>365</v>
      </c>
      <c r="H8" s="15">
        <v>80041</v>
      </c>
      <c r="I8" s="4">
        <f t="shared" si="0"/>
        <v>598.5326355859061</v>
      </c>
      <c r="J8" s="5"/>
      <c r="K8" s="4">
        <f t="shared" si="1"/>
        <v>827.0312834535315</v>
      </c>
      <c r="L8" s="5"/>
    </row>
    <row r="9" spans="2:12" ht="13.5">
      <c r="B9" s="3" t="s">
        <v>6</v>
      </c>
      <c r="C9" s="2">
        <v>15708.38</v>
      </c>
      <c r="D9" s="2">
        <v>1183.8</v>
      </c>
      <c r="E9" s="2">
        <v>6840.04</v>
      </c>
      <c r="F9" s="2">
        <v>78.84</v>
      </c>
      <c r="G9" s="15">
        <v>366</v>
      </c>
      <c r="H9" s="15">
        <v>80648</v>
      </c>
      <c r="I9" s="4">
        <f t="shared" si="0"/>
        <v>572.2832217508129</v>
      </c>
      <c r="J9" s="5"/>
      <c r="K9" s="4">
        <f t="shared" si="1"/>
        <v>806.6851128807479</v>
      </c>
      <c r="L9" s="5"/>
    </row>
    <row r="10" spans="2:12" ht="13.5">
      <c r="B10" s="3" t="s">
        <v>7</v>
      </c>
      <c r="C10" s="2">
        <v>15552.57</v>
      </c>
      <c r="D10" s="2">
        <v>1225.26</v>
      </c>
      <c r="E10" s="2">
        <v>6497.86</v>
      </c>
      <c r="F10" s="2">
        <v>74.11</v>
      </c>
      <c r="G10" s="15">
        <v>365</v>
      </c>
      <c r="H10" s="15">
        <v>81505</v>
      </c>
      <c r="I10" s="4">
        <f t="shared" si="0"/>
        <v>563.9734683055833</v>
      </c>
      <c r="J10" s="5"/>
      <c r="K10" s="4">
        <f t="shared" si="1"/>
        <v>784.8850352066812</v>
      </c>
      <c r="L10" s="5"/>
    </row>
    <row r="11" spans="2:12" ht="13.5">
      <c r="B11" s="3" t="s">
        <v>10</v>
      </c>
      <c r="C11" s="2">
        <v>15117.3</v>
      </c>
      <c r="D11" s="2">
        <v>1180.64</v>
      </c>
      <c r="E11" s="2">
        <v>6164.06</v>
      </c>
      <c r="F11" s="2">
        <v>72.34000000000002</v>
      </c>
      <c r="G11" s="15">
        <v>365</v>
      </c>
      <c r="H11" s="15">
        <v>81619</v>
      </c>
      <c r="I11" s="4">
        <f t="shared" si="0"/>
        <v>547.077156188619</v>
      </c>
      <c r="J11" s="5"/>
      <c r="K11" s="4">
        <f t="shared" si="1"/>
        <v>756.4160037273083</v>
      </c>
      <c r="L11" s="5"/>
    </row>
    <row r="12" spans="2:12" ht="13.5">
      <c r="B12" s="3" t="s">
        <v>11</v>
      </c>
      <c r="C12" s="2">
        <v>14885.15</v>
      </c>
      <c r="D12" s="2">
        <v>1186.8</v>
      </c>
      <c r="E12" s="2">
        <v>6005.84</v>
      </c>
      <c r="F12" s="2">
        <v>92.34</v>
      </c>
      <c r="G12" s="15">
        <v>365</v>
      </c>
      <c r="H12" s="15">
        <v>81507</v>
      </c>
      <c r="I12" s="4">
        <f t="shared" si="0"/>
        <v>540.2326146960064</v>
      </c>
      <c r="J12" s="5"/>
      <c r="K12" s="4">
        <f t="shared" si="1"/>
        <v>745.2130760766661</v>
      </c>
      <c r="L12" s="5"/>
    </row>
    <row r="13" spans="2:12" ht="13.5">
      <c r="B13" s="3" t="s">
        <v>12</v>
      </c>
      <c r="C13" s="2">
        <v>14712.459999999997</v>
      </c>
      <c r="D13" s="2">
        <v>1042.36</v>
      </c>
      <c r="E13" s="2">
        <v>5573.36</v>
      </c>
      <c r="F13" s="2">
        <v>92.51000000000002</v>
      </c>
      <c r="G13" s="15">
        <v>366</v>
      </c>
      <c r="H13" s="15">
        <v>81953</v>
      </c>
      <c r="I13" s="4">
        <f t="shared" si="0"/>
        <v>525.251745319305</v>
      </c>
      <c r="J13" s="5"/>
      <c r="K13" s="4">
        <f t="shared" si="1"/>
        <v>714.1468330608526</v>
      </c>
      <c r="L13" s="5"/>
    </row>
    <row r="14" spans="2:12" ht="13.5">
      <c r="B14" s="3" t="s">
        <v>13</v>
      </c>
      <c r="C14" s="2">
        <v>14840.98</v>
      </c>
      <c r="D14" s="2">
        <v>666.8</v>
      </c>
      <c r="E14" s="2">
        <v>5165.36</v>
      </c>
      <c r="F14" s="2">
        <v>152.38</v>
      </c>
      <c r="G14" s="15">
        <v>365</v>
      </c>
      <c r="H14" s="15">
        <v>81792</v>
      </c>
      <c r="I14" s="4">
        <f t="shared" si="0"/>
        <v>519.452617531674</v>
      </c>
      <c r="J14" s="5"/>
      <c r="K14" s="4">
        <f t="shared" si="1"/>
        <v>697.5770145990095</v>
      </c>
      <c r="L14" s="5"/>
    </row>
    <row r="15" spans="2:12" ht="13.5">
      <c r="B15" s="3" t="s">
        <v>14</v>
      </c>
      <c r="C15" s="2">
        <v>14551.650000000001</v>
      </c>
      <c r="D15" s="2">
        <v>683.6800000000002</v>
      </c>
      <c r="E15" s="2">
        <v>4977.160000000001</v>
      </c>
      <c r="F15" s="2">
        <v>171.75999999999996</v>
      </c>
      <c r="G15" s="15">
        <v>365</v>
      </c>
      <c r="H15" s="15">
        <v>82192</v>
      </c>
      <c r="I15" s="4">
        <f t="shared" si="0"/>
        <v>507.8429790853892</v>
      </c>
      <c r="J15" s="6">
        <v>504</v>
      </c>
      <c r="K15" s="4">
        <f t="shared" si="1"/>
        <v>679.4731880714985</v>
      </c>
      <c r="L15" s="6">
        <v>720</v>
      </c>
    </row>
    <row r="16" spans="2:12" ht="13.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8" spans="8:12" ht="13.5">
      <c r="H18" s="7" t="s">
        <v>31</v>
      </c>
      <c r="I18" s="9" t="s">
        <v>8</v>
      </c>
      <c r="J18" s="10" t="s">
        <v>17</v>
      </c>
      <c r="K18" s="9" t="s">
        <v>9</v>
      </c>
      <c r="L18" s="10" t="s">
        <v>17</v>
      </c>
    </row>
    <row r="19" spans="8:12" ht="13.5">
      <c r="H19" s="3">
        <v>4</v>
      </c>
      <c r="I19" s="4">
        <v>562.5</v>
      </c>
      <c r="J19" s="5">
        <v>578.6</v>
      </c>
      <c r="K19" s="4">
        <v>761.9</v>
      </c>
      <c r="L19" s="5">
        <v>808.8</v>
      </c>
    </row>
    <row r="20" spans="8:12" ht="13.5">
      <c r="H20" s="3">
        <v>5</v>
      </c>
      <c r="I20" s="4">
        <v>572.2</v>
      </c>
      <c r="J20" s="5"/>
      <c r="K20" s="4">
        <v>755.9</v>
      </c>
      <c r="L20" s="5"/>
    </row>
    <row r="21" spans="8:12" ht="13.5">
      <c r="H21" s="3">
        <v>6</v>
      </c>
      <c r="I21" s="4">
        <v>602.4</v>
      </c>
      <c r="J21" s="5"/>
      <c r="K21" s="4">
        <v>835.3</v>
      </c>
      <c r="L21" s="5"/>
    </row>
    <row r="22" spans="8:12" ht="13.5">
      <c r="H22" s="3">
        <v>7</v>
      </c>
      <c r="I22" s="4">
        <v>571</v>
      </c>
      <c r="J22" s="5"/>
      <c r="K22" s="4">
        <v>806.5</v>
      </c>
      <c r="L22" s="5"/>
    </row>
    <row r="23" spans="8:12" ht="13.5">
      <c r="H23" s="3">
        <v>8</v>
      </c>
      <c r="I23" s="4">
        <v>552.4</v>
      </c>
      <c r="J23" s="5"/>
      <c r="K23" s="4">
        <v>793.6</v>
      </c>
      <c r="L23" s="5"/>
    </row>
    <row r="24" spans="8:12" ht="13.5">
      <c r="H24" s="3">
        <v>9</v>
      </c>
      <c r="I24" s="4">
        <v>535.1</v>
      </c>
      <c r="J24" s="5"/>
      <c r="K24" s="4">
        <v>752</v>
      </c>
      <c r="L24" s="5"/>
    </row>
    <row r="25" spans="8:12" ht="13.5">
      <c r="H25" s="3">
        <v>10</v>
      </c>
      <c r="I25" s="4">
        <v>563.3</v>
      </c>
      <c r="J25" s="5"/>
      <c r="K25" s="4">
        <v>788.9</v>
      </c>
      <c r="L25" s="5"/>
    </row>
    <row r="26" spans="8:12" ht="13.5">
      <c r="H26" s="3">
        <v>11</v>
      </c>
      <c r="I26" s="4">
        <v>551.1</v>
      </c>
      <c r="J26" s="5"/>
      <c r="K26" s="4">
        <v>760.6</v>
      </c>
      <c r="L26" s="5"/>
    </row>
    <row r="27" spans="8:12" ht="13.5">
      <c r="H27" s="3">
        <v>12</v>
      </c>
      <c r="I27" s="4">
        <v>567.2</v>
      </c>
      <c r="J27" s="5"/>
      <c r="K27" s="4">
        <v>767.3</v>
      </c>
      <c r="L27" s="5"/>
    </row>
    <row r="28" spans="8:12" ht="13.5">
      <c r="H28" s="3">
        <v>1</v>
      </c>
      <c r="I28" s="4">
        <v>496.9</v>
      </c>
      <c r="J28" s="5"/>
      <c r="K28" s="4">
        <v>664.4</v>
      </c>
      <c r="L28" s="5"/>
    </row>
    <row r="29" spans="8:12" ht="13.5">
      <c r="H29" s="3">
        <v>2</v>
      </c>
      <c r="I29" s="4">
        <v>464.5</v>
      </c>
      <c r="J29" s="5"/>
      <c r="K29" s="4">
        <v>652.2</v>
      </c>
      <c r="L29" s="5"/>
    </row>
    <row r="30" spans="8:12" ht="13.5">
      <c r="H30" s="3">
        <v>3</v>
      </c>
      <c r="I30" s="4">
        <v>523.5</v>
      </c>
      <c r="J30" s="6">
        <v>564.7</v>
      </c>
      <c r="K30" s="4">
        <v>735.3</v>
      </c>
      <c r="L30" s="6">
        <v>792.3</v>
      </c>
    </row>
    <row r="32" spans="8:12" ht="13.5">
      <c r="H32" s="7" t="s">
        <v>32</v>
      </c>
      <c r="I32" s="9" t="s">
        <v>8</v>
      </c>
      <c r="J32" s="10" t="s">
        <v>17</v>
      </c>
      <c r="K32" s="9" t="s">
        <v>9</v>
      </c>
      <c r="L32" s="10" t="s">
        <v>17</v>
      </c>
    </row>
    <row r="33" spans="8:12" ht="13.5">
      <c r="H33" s="3">
        <v>4</v>
      </c>
      <c r="I33" s="4">
        <v>566.8</v>
      </c>
      <c r="J33" s="5">
        <v>563.4</v>
      </c>
      <c r="K33" s="4">
        <v>747.4</v>
      </c>
      <c r="L33" s="5">
        <v>790.8</v>
      </c>
    </row>
    <row r="34" spans="8:12" ht="13.5">
      <c r="H34" s="3">
        <v>5</v>
      </c>
      <c r="I34" s="4">
        <v>586</v>
      </c>
      <c r="J34" s="5"/>
      <c r="K34" s="4">
        <v>774.7</v>
      </c>
      <c r="L34" s="5"/>
    </row>
    <row r="35" spans="8:12" ht="13.5">
      <c r="H35" s="3">
        <v>6</v>
      </c>
      <c r="I35" s="4">
        <v>549.9</v>
      </c>
      <c r="J35" s="5"/>
      <c r="K35" s="4">
        <v>780.3</v>
      </c>
      <c r="L35" s="5"/>
    </row>
    <row r="36" spans="8:12" ht="13.5">
      <c r="H36" s="3">
        <v>7</v>
      </c>
      <c r="I36" s="4">
        <v>553.7</v>
      </c>
      <c r="J36" s="5"/>
      <c r="K36" s="4">
        <v>782.9</v>
      </c>
      <c r="L36" s="5"/>
    </row>
    <row r="37" spans="8:12" ht="13.5">
      <c r="H37" s="3">
        <v>8</v>
      </c>
      <c r="I37" s="4">
        <v>555.8</v>
      </c>
      <c r="J37" s="5"/>
      <c r="K37" s="4">
        <v>766.7</v>
      </c>
      <c r="L37" s="5"/>
    </row>
    <row r="38" spans="8:12" ht="13.5">
      <c r="H38" s="3">
        <v>9</v>
      </c>
      <c r="I38" s="4">
        <v>510.9</v>
      </c>
      <c r="J38" s="5"/>
      <c r="K38" s="4">
        <v>746.1</v>
      </c>
      <c r="L38" s="5"/>
    </row>
    <row r="39" spans="8:12" ht="13.5">
      <c r="H39" s="3">
        <v>10</v>
      </c>
      <c r="I39" s="4">
        <v>535</v>
      </c>
      <c r="J39" s="5"/>
      <c r="K39" s="4">
        <v>766.2</v>
      </c>
      <c r="L39" s="5"/>
    </row>
    <row r="40" spans="8:12" ht="13.5">
      <c r="H40" s="3">
        <v>11</v>
      </c>
      <c r="I40" s="4">
        <v>590.6</v>
      </c>
      <c r="J40" s="5"/>
      <c r="K40" s="4">
        <v>805.4</v>
      </c>
      <c r="L40" s="5"/>
    </row>
    <row r="41" spans="8:12" ht="13.5">
      <c r="H41" s="3">
        <v>12</v>
      </c>
      <c r="I41" s="4">
        <v>558.4</v>
      </c>
      <c r="J41" s="5"/>
      <c r="K41" s="4">
        <v>758.3</v>
      </c>
      <c r="L41" s="5"/>
    </row>
    <row r="42" spans="8:12" ht="13.5">
      <c r="H42" s="3">
        <v>1</v>
      </c>
      <c r="I42" s="4">
        <v>482</v>
      </c>
      <c r="J42" s="5"/>
      <c r="K42" s="4">
        <v>661.3</v>
      </c>
      <c r="L42" s="5"/>
    </row>
    <row r="43" spans="8:12" ht="13.5">
      <c r="H43" s="3">
        <v>2</v>
      </c>
      <c r="I43" s="4">
        <v>467</v>
      </c>
      <c r="J43" s="5"/>
      <c r="K43" s="4">
        <v>638.4</v>
      </c>
      <c r="L43" s="5"/>
    </row>
    <row r="44" spans="8:12" ht="13.5">
      <c r="H44" s="3">
        <v>3</v>
      </c>
      <c r="I44" s="4">
        <v>516.1</v>
      </c>
      <c r="J44" s="6">
        <v>549.5</v>
      </c>
      <c r="K44" s="4">
        <v>700.3</v>
      </c>
      <c r="L44" s="6">
        <v>774.2</v>
      </c>
    </row>
    <row r="46" spans="8:12" ht="13.5">
      <c r="H46" s="7" t="s">
        <v>36</v>
      </c>
      <c r="I46" s="9" t="s">
        <v>8</v>
      </c>
      <c r="J46" s="10" t="s">
        <v>17</v>
      </c>
      <c r="K46" s="9" t="s">
        <v>9</v>
      </c>
      <c r="L46" s="10" t="s">
        <v>17</v>
      </c>
    </row>
    <row r="47" spans="8:12" ht="13.5">
      <c r="H47" s="3">
        <v>4</v>
      </c>
      <c r="I47" s="4">
        <v>548.5</v>
      </c>
      <c r="J47" s="5">
        <v>548.3</v>
      </c>
      <c r="K47" s="4">
        <v>710.5</v>
      </c>
      <c r="L47" s="5">
        <v>772.7</v>
      </c>
    </row>
    <row r="48" spans="8:12" ht="13.5">
      <c r="H48" s="3">
        <v>5</v>
      </c>
      <c r="I48" s="4">
        <v>636.3</v>
      </c>
      <c r="J48" s="5"/>
      <c r="K48" s="4">
        <v>820.6</v>
      </c>
      <c r="L48" s="5"/>
    </row>
    <row r="49" spans="8:12" ht="13.5">
      <c r="H49" s="3">
        <v>6</v>
      </c>
      <c r="I49" s="4">
        <v>583</v>
      </c>
      <c r="J49" s="5"/>
      <c r="K49" s="4">
        <v>798.5</v>
      </c>
      <c r="L49" s="5"/>
    </row>
    <row r="50" spans="8:12" ht="13.5">
      <c r="H50" s="3">
        <v>7</v>
      </c>
      <c r="I50" s="4">
        <v>525.1</v>
      </c>
      <c r="J50" s="5"/>
      <c r="K50" s="4">
        <v>719</v>
      </c>
      <c r="L50" s="5"/>
    </row>
    <row r="51" spans="8:12" ht="13.5">
      <c r="H51" s="3">
        <v>8</v>
      </c>
      <c r="I51" s="4">
        <v>534.4</v>
      </c>
      <c r="J51" s="5"/>
      <c r="K51" s="4">
        <v>727.6</v>
      </c>
      <c r="L51" s="5"/>
    </row>
    <row r="52" spans="8:12" ht="13.5">
      <c r="H52" s="3">
        <v>9</v>
      </c>
      <c r="I52" s="4">
        <v>533.7</v>
      </c>
      <c r="J52" s="5"/>
      <c r="K52" s="4">
        <v>748.5</v>
      </c>
      <c r="L52" s="5"/>
    </row>
    <row r="53" spans="8:12" ht="13.5">
      <c r="H53" s="3">
        <v>10</v>
      </c>
      <c r="I53" s="4">
        <v>508.8</v>
      </c>
      <c r="J53" s="5"/>
      <c r="K53" s="4">
        <v>733.3</v>
      </c>
      <c r="L53" s="5"/>
    </row>
    <row r="54" spans="8:12" ht="13.5">
      <c r="H54" s="3">
        <v>11</v>
      </c>
      <c r="I54" s="4">
        <v>528.2</v>
      </c>
      <c r="J54" s="5"/>
      <c r="K54" s="4">
        <v>723.5</v>
      </c>
      <c r="L54" s="5"/>
    </row>
    <row r="55" spans="8:12" ht="13.5">
      <c r="H55" s="3">
        <v>12</v>
      </c>
      <c r="I55" s="4">
        <v>558.4</v>
      </c>
      <c r="J55" s="5"/>
      <c r="K55" s="4">
        <v>742.5</v>
      </c>
      <c r="L55" s="5"/>
    </row>
    <row r="56" spans="8:12" ht="13.5">
      <c r="H56" s="3">
        <v>1</v>
      </c>
      <c r="I56" s="4">
        <v>479.1</v>
      </c>
      <c r="J56" s="5"/>
      <c r="K56" s="4">
        <v>643.4</v>
      </c>
      <c r="L56" s="5"/>
    </row>
    <row r="57" spans="8:12" ht="13.5">
      <c r="H57" s="3">
        <v>2</v>
      </c>
      <c r="I57" s="4">
        <v>413.5</v>
      </c>
      <c r="J57" s="5"/>
      <c r="K57" s="4">
        <v>582.4</v>
      </c>
      <c r="L57" s="5"/>
    </row>
    <row r="58" spans="8:12" ht="13.5">
      <c r="H58" s="3">
        <v>3</v>
      </c>
      <c r="I58" s="4">
        <v>471.4</v>
      </c>
      <c r="J58" s="6">
        <v>534.4</v>
      </c>
      <c r="K58" s="4">
        <v>644.7</v>
      </c>
      <c r="L58" s="6">
        <v>756.2</v>
      </c>
    </row>
    <row r="60" spans="8:12" ht="13.5">
      <c r="H60" s="7" t="s">
        <v>35</v>
      </c>
      <c r="I60" s="9" t="s">
        <v>8</v>
      </c>
      <c r="J60" s="10" t="s">
        <v>17</v>
      </c>
      <c r="K60" s="9" t="s">
        <v>9</v>
      </c>
      <c r="L60" s="10" t="s">
        <v>17</v>
      </c>
    </row>
    <row r="61" spans="8:12" ht="13.5">
      <c r="H61" s="3">
        <v>4</v>
      </c>
      <c r="I61" s="4">
        <v>528.7</v>
      </c>
      <c r="J61" s="5">
        <v>533.1</v>
      </c>
      <c r="K61" s="4">
        <v>696.8</v>
      </c>
      <c r="L61" s="5">
        <v>754.6</v>
      </c>
    </row>
    <row r="62" spans="8:12" ht="13.5">
      <c r="H62" s="3">
        <v>5</v>
      </c>
      <c r="I62" s="4">
        <v>592.9</v>
      </c>
      <c r="J62" s="5"/>
      <c r="K62" s="4">
        <v>776.9</v>
      </c>
      <c r="L62" s="5"/>
    </row>
    <row r="63" spans="8:12" ht="13.5">
      <c r="H63" s="3">
        <v>6</v>
      </c>
      <c r="I63" s="4">
        <v>523.9</v>
      </c>
      <c r="J63" s="5"/>
      <c r="K63" s="4">
        <v>705.9</v>
      </c>
      <c r="L63" s="5"/>
    </row>
    <row r="64" spans="8:12" ht="13.5">
      <c r="H64" s="3">
        <v>7</v>
      </c>
      <c r="I64" s="4">
        <v>542.1</v>
      </c>
      <c r="J64" s="5"/>
      <c r="K64" s="4">
        <v>731.1</v>
      </c>
      <c r="L64" s="5"/>
    </row>
    <row r="65" spans="8:12" ht="13.5">
      <c r="H65" s="3">
        <v>8</v>
      </c>
      <c r="I65" s="4">
        <v>518.9</v>
      </c>
      <c r="J65" s="5"/>
      <c r="K65" s="4">
        <v>703.5</v>
      </c>
      <c r="L65" s="5"/>
    </row>
    <row r="66" spans="8:12" ht="13.5">
      <c r="H66" s="3">
        <v>9</v>
      </c>
      <c r="I66" s="4">
        <v>495.1</v>
      </c>
      <c r="J66" s="5"/>
      <c r="K66" s="4">
        <v>683</v>
      </c>
      <c r="L66" s="5"/>
    </row>
    <row r="67" spans="8:12" ht="13.5">
      <c r="H67" s="3">
        <v>10</v>
      </c>
      <c r="I67" s="4">
        <v>558.3</v>
      </c>
      <c r="J67" s="5"/>
      <c r="K67" s="4">
        <v>751.5</v>
      </c>
      <c r="L67" s="5"/>
    </row>
    <row r="68" spans="8:12" ht="13.5">
      <c r="H68" s="3">
        <v>11</v>
      </c>
      <c r="I68" s="4">
        <v>546.1</v>
      </c>
      <c r="J68" s="5"/>
      <c r="K68" s="4">
        <v>725.4</v>
      </c>
      <c r="L68" s="5"/>
    </row>
    <row r="69" spans="8:12" ht="13.5">
      <c r="H69" s="3">
        <v>12</v>
      </c>
      <c r="I69" s="4">
        <v>498.8</v>
      </c>
      <c r="J69" s="5"/>
      <c r="K69" s="4">
        <v>674.1</v>
      </c>
      <c r="L69" s="5"/>
    </row>
    <row r="70" spans="8:12" ht="13.5">
      <c r="H70" s="3">
        <v>1</v>
      </c>
      <c r="I70" s="4">
        <v>507.5</v>
      </c>
      <c r="J70" s="5"/>
      <c r="K70" s="4">
        <v>674.6</v>
      </c>
      <c r="L70" s="5"/>
    </row>
    <row r="71" spans="8:12" ht="13.5">
      <c r="H71" s="3">
        <v>2</v>
      </c>
      <c r="I71" s="4">
        <v>436.2</v>
      </c>
      <c r="J71" s="5"/>
      <c r="K71" s="4">
        <v>598.9</v>
      </c>
      <c r="L71" s="5"/>
    </row>
    <row r="72" spans="8:12" ht="13.5">
      <c r="H72" s="3">
        <v>3</v>
      </c>
      <c r="I72" s="4">
        <v>471</v>
      </c>
      <c r="J72" s="6">
        <v>519.2</v>
      </c>
      <c r="K72" s="4">
        <v>632.4</v>
      </c>
      <c r="L72" s="6">
        <v>738.1</v>
      </c>
    </row>
    <row r="74" spans="8:12" ht="13.5">
      <c r="H74" s="7" t="s">
        <v>34</v>
      </c>
      <c r="I74" s="9" t="s">
        <v>8</v>
      </c>
      <c r="J74" s="10" t="s">
        <v>17</v>
      </c>
      <c r="K74" s="9" t="s">
        <v>9</v>
      </c>
      <c r="L74" s="10" t="s">
        <v>17</v>
      </c>
    </row>
    <row r="75" spans="8:12" ht="13.5">
      <c r="H75" s="3">
        <v>4</v>
      </c>
      <c r="I75" s="4">
        <v>566.2</v>
      </c>
      <c r="J75" s="5">
        <v>517.9</v>
      </c>
      <c r="K75" s="4">
        <v>735.4</v>
      </c>
      <c r="L75" s="5">
        <v>736.6</v>
      </c>
    </row>
    <row r="76" spans="8:12" ht="13.5">
      <c r="H76" s="3">
        <v>5</v>
      </c>
      <c r="I76" s="4">
        <v>555.3</v>
      </c>
      <c r="J76" s="5"/>
      <c r="K76" s="4">
        <v>722</v>
      </c>
      <c r="L76" s="5"/>
    </row>
    <row r="77" spans="8:12" ht="13.5">
      <c r="H77" s="3">
        <v>6</v>
      </c>
      <c r="I77" s="4">
        <v>499.5</v>
      </c>
      <c r="J77" s="5"/>
      <c r="K77" s="4">
        <v>666.4</v>
      </c>
      <c r="L77" s="5"/>
    </row>
    <row r="78" spans="8:12" ht="13.5">
      <c r="H78" s="3">
        <v>7</v>
      </c>
      <c r="I78" s="4">
        <v>526.5</v>
      </c>
      <c r="J78" s="5"/>
      <c r="K78" s="4">
        <v>706.3</v>
      </c>
      <c r="L78" s="5"/>
    </row>
    <row r="79" spans="8:12" ht="13.5">
      <c r="H79" s="3">
        <v>8</v>
      </c>
      <c r="I79" s="4">
        <v>513.6</v>
      </c>
      <c r="J79" s="5"/>
      <c r="K79" s="4">
        <v>682.2</v>
      </c>
      <c r="L79" s="5"/>
    </row>
    <row r="80" spans="8:12" ht="13.5">
      <c r="H80" s="3">
        <v>9</v>
      </c>
      <c r="I80" s="4">
        <v>522.8</v>
      </c>
      <c r="J80" s="5"/>
      <c r="K80" s="4">
        <v>699.4</v>
      </c>
      <c r="L80" s="5"/>
    </row>
    <row r="81" spans="8:12" ht="13.5">
      <c r="H81" s="3">
        <v>10</v>
      </c>
      <c r="I81" s="4">
        <v>521.7</v>
      </c>
      <c r="J81" s="5"/>
      <c r="K81" s="4">
        <v>704.8</v>
      </c>
      <c r="L81" s="5"/>
    </row>
    <row r="82" spans="8:12" ht="13.5">
      <c r="H82" s="3">
        <v>11</v>
      </c>
      <c r="I82" s="4">
        <v>510.1</v>
      </c>
      <c r="J82" s="5"/>
      <c r="K82" s="4">
        <v>692.5</v>
      </c>
      <c r="L82" s="5"/>
    </row>
    <row r="83" spans="8:12" ht="13.5">
      <c r="H83" s="3">
        <v>12</v>
      </c>
      <c r="I83" s="4">
        <v>527.3</v>
      </c>
      <c r="J83" s="5"/>
      <c r="K83" s="4">
        <v>702.8</v>
      </c>
      <c r="L83" s="5"/>
    </row>
    <row r="84" spans="8:12" ht="13.5">
      <c r="H84" s="3">
        <v>1</v>
      </c>
      <c r="I84" s="4">
        <v>488.9</v>
      </c>
      <c r="J84" s="5"/>
      <c r="K84" s="4">
        <v>654.9</v>
      </c>
      <c r="L84" s="5"/>
    </row>
    <row r="85" spans="8:12" ht="13.5">
      <c r="H85" s="3">
        <v>2</v>
      </c>
      <c r="I85" s="4">
        <v>418.6</v>
      </c>
      <c r="J85" s="5"/>
      <c r="K85" s="4">
        <v>582.2</v>
      </c>
      <c r="L85" s="5"/>
    </row>
    <row r="86" spans="8:12" ht="13.5">
      <c r="H86" s="3">
        <v>3</v>
      </c>
      <c r="I86" s="4">
        <v>447.9</v>
      </c>
      <c r="J86" s="6">
        <v>504</v>
      </c>
      <c r="K86" s="4">
        <v>611.9</v>
      </c>
      <c r="L86" s="6">
        <v>720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A1">
      <selection activeCell="K14" sqref="K14"/>
    </sheetView>
  </sheetViews>
  <sheetFormatPr defaultColWidth="9.140625" defaultRowHeight="15"/>
  <cols>
    <col min="1" max="1" width="9.00390625" style="0" customWidth="1"/>
    <col min="2" max="2" width="5.28125" style="3" bestFit="1" customWidth="1"/>
    <col min="3" max="3" width="12.421875" style="0" bestFit="1" customWidth="1"/>
    <col min="4" max="4" width="12.421875" style="0" customWidth="1"/>
    <col min="5" max="5" width="12.421875" style="0" bestFit="1" customWidth="1"/>
    <col min="6" max="6" width="12.421875" style="0" customWidth="1"/>
    <col min="8" max="8" width="13.140625" style="0" bestFit="1" customWidth="1"/>
    <col min="13" max="13" width="5.57421875" style="0" customWidth="1"/>
  </cols>
  <sheetData>
    <row r="1" ht="13.5">
      <c r="A1" t="s">
        <v>22</v>
      </c>
    </row>
    <row r="2" spans="3:6" ht="13.5">
      <c r="C2" s="21" t="s">
        <v>25</v>
      </c>
      <c r="D2" s="21"/>
      <c r="E2" s="21" t="s">
        <v>26</v>
      </c>
      <c r="F2" s="21"/>
    </row>
    <row r="3" spans="2:14" ht="13.5">
      <c r="B3" s="7" t="s">
        <v>24</v>
      </c>
      <c r="C3" s="8" t="s">
        <v>15</v>
      </c>
      <c r="D3" s="8" t="s">
        <v>16</v>
      </c>
      <c r="E3" s="8" t="s">
        <v>15</v>
      </c>
      <c r="F3" s="8" t="s">
        <v>16</v>
      </c>
      <c r="G3" s="8" t="s">
        <v>0</v>
      </c>
      <c r="H3" s="8" t="s">
        <v>29</v>
      </c>
      <c r="I3" s="9" t="s">
        <v>8</v>
      </c>
      <c r="J3" s="10" t="s">
        <v>17</v>
      </c>
      <c r="K3" s="9" t="s">
        <v>9</v>
      </c>
      <c r="L3" s="10" t="s">
        <v>17</v>
      </c>
      <c r="N3" t="s">
        <v>18</v>
      </c>
    </row>
    <row r="4" spans="2:14" ht="13.5">
      <c r="B4" s="3" t="s">
        <v>1</v>
      </c>
      <c r="C4" s="2">
        <v>8337.76</v>
      </c>
      <c r="D4" s="2">
        <f>750.83+161.86</f>
        <v>912.69</v>
      </c>
      <c r="E4" s="2">
        <f>4396.34+788.67</f>
        <v>5185.01</v>
      </c>
      <c r="F4" s="2">
        <f>7.56+5.07+6.4+10.84</f>
        <v>29.87</v>
      </c>
      <c r="G4" s="15">
        <v>365</v>
      </c>
      <c r="H4" s="14">
        <v>41526</v>
      </c>
      <c r="I4" s="4">
        <f>(C4+D4)*1000000/G4/H4</f>
        <v>610.3091708841927</v>
      </c>
      <c r="J4" s="5">
        <f>I4</f>
        <v>610.3091708841927</v>
      </c>
      <c r="K4" s="4">
        <f>(C4+D4+E4+F4)*1000000/G4/H4</f>
        <v>954.3669290538559</v>
      </c>
      <c r="L4" s="5">
        <f>K4</f>
        <v>954.3669290538559</v>
      </c>
      <c r="N4" t="s">
        <v>19</v>
      </c>
    </row>
    <row r="5" spans="2:14" ht="13.5">
      <c r="B5" s="3" t="s">
        <v>2</v>
      </c>
      <c r="C5" s="2">
        <v>8445.17</v>
      </c>
      <c r="D5" s="2">
        <f>790.01+174</f>
        <v>964.01</v>
      </c>
      <c r="E5" s="2">
        <f>4286.45+809.89</f>
        <v>5096.34</v>
      </c>
      <c r="F5" s="2">
        <f>5.83+14.39+12.26</f>
        <v>32.48</v>
      </c>
      <c r="G5" s="15">
        <v>366</v>
      </c>
      <c r="H5" s="14">
        <v>41850</v>
      </c>
      <c r="I5" s="4">
        <f aca="true" t="shared" si="0" ref="I5:I15">(C5+D5)*1000000/G5/H5</f>
        <v>614.2925227360271</v>
      </c>
      <c r="J5" s="5"/>
      <c r="K5" s="4">
        <f aca="true" t="shared" si="1" ref="K5:K15">(C5+D5+E5+F5)*1000000/G5/H5</f>
        <v>949.135280177057</v>
      </c>
      <c r="L5" s="5"/>
      <c r="N5" s="2"/>
    </row>
    <row r="6" spans="2:14" ht="13.5">
      <c r="B6" s="3" t="s">
        <v>3</v>
      </c>
      <c r="C6" s="2">
        <v>8343.17</v>
      </c>
      <c r="D6" s="2">
        <f>775.81+191.74</f>
        <v>967.55</v>
      </c>
      <c r="E6" s="2">
        <f>4042.46+895.74</f>
        <v>4938.2</v>
      </c>
      <c r="F6" s="2">
        <f>0.56+0.27+12.41+8.81</f>
        <v>22.05</v>
      </c>
      <c r="G6" s="15">
        <v>365</v>
      </c>
      <c r="H6" s="15">
        <v>42871</v>
      </c>
      <c r="I6" s="4">
        <f t="shared" si="0"/>
        <v>595.0134570644076</v>
      </c>
      <c r="J6" s="5"/>
      <c r="K6" s="4">
        <f t="shared" si="1"/>
        <v>912.0045705769745</v>
      </c>
      <c r="L6" s="5"/>
      <c r="N6" s="2"/>
    </row>
    <row r="7" spans="2:14" ht="13.5">
      <c r="B7" s="3" t="s">
        <v>4</v>
      </c>
      <c r="C7" s="2">
        <v>8489.87</v>
      </c>
      <c r="D7" s="2">
        <f>703.07+180.61</f>
        <v>883.6800000000001</v>
      </c>
      <c r="E7" s="2">
        <f>4689.62+906.8</f>
        <v>5596.42</v>
      </c>
      <c r="F7" s="2">
        <f>0.61+0.87+16.3+26.32</f>
        <v>44.1</v>
      </c>
      <c r="G7" s="15">
        <v>365</v>
      </c>
      <c r="H7" s="15">
        <v>43519</v>
      </c>
      <c r="I7" s="4">
        <f t="shared" si="0"/>
        <v>590.1091225466944</v>
      </c>
      <c r="J7" s="5"/>
      <c r="K7" s="4">
        <f t="shared" si="1"/>
        <v>945.2064237727059</v>
      </c>
      <c r="L7" s="5"/>
      <c r="N7" s="2"/>
    </row>
    <row r="8" spans="2:14" ht="13.5">
      <c r="B8" s="3" t="s">
        <v>5</v>
      </c>
      <c r="C8" s="2">
        <v>8567.92</v>
      </c>
      <c r="D8" s="2">
        <f>756.71+184.11</f>
        <v>940.82</v>
      </c>
      <c r="E8" s="2">
        <f>4474.8+1155.47</f>
        <v>5630.27</v>
      </c>
      <c r="F8" s="2">
        <f>1.57+0.45+14.76+23.5</f>
        <v>40.28</v>
      </c>
      <c r="G8" s="15">
        <v>365</v>
      </c>
      <c r="H8" s="15">
        <v>45562</v>
      </c>
      <c r="I8" s="4">
        <f t="shared" si="0"/>
        <v>571.777851405852</v>
      </c>
      <c r="J8" s="5"/>
      <c r="K8" s="4">
        <f t="shared" si="1"/>
        <v>912.7583488523542</v>
      </c>
      <c r="L8" s="5"/>
      <c r="N8" s="2"/>
    </row>
    <row r="9" spans="2:14" ht="13.5">
      <c r="B9" s="3" t="s">
        <v>6</v>
      </c>
      <c r="C9" s="2">
        <v>8676.33</v>
      </c>
      <c r="D9" s="2">
        <v>815.6</v>
      </c>
      <c r="E9" s="2">
        <v>5661.35</v>
      </c>
      <c r="F9" s="2">
        <v>46.9</v>
      </c>
      <c r="G9" s="15">
        <v>366</v>
      </c>
      <c r="H9" s="15">
        <v>47003</v>
      </c>
      <c r="I9" s="4">
        <f t="shared" si="0"/>
        <v>551.7570149283576</v>
      </c>
      <c r="J9" s="5"/>
      <c r="K9" s="4">
        <f t="shared" si="1"/>
        <v>883.5722496029495</v>
      </c>
      <c r="L9" s="5"/>
      <c r="N9" s="2"/>
    </row>
    <row r="10" spans="2:14" ht="13.5">
      <c r="B10" s="3" t="s">
        <v>7</v>
      </c>
      <c r="C10" s="2">
        <v>8549.51</v>
      </c>
      <c r="D10" s="2">
        <v>785.16</v>
      </c>
      <c r="E10" s="2">
        <v>5576.89</v>
      </c>
      <c r="F10" s="2">
        <v>46.37</v>
      </c>
      <c r="G10" s="15">
        <v>365</v>
      </c>
      <c r="H10" s="15">
        <v>48112</v>
      </c>
      <c r="I10" s="4">
        <f t="shared" si="0"/>
        <v>531.5604912737858</v>
      </c>
      <c r="J10" s="5"/>
      <c r="K10" s="4">
        <f t="shared" si="1"/>
        <v>851.7756513341019</v>
      </c>
      <c r="L10" s="5"/>
      <c r="N10" s="2"/>
    </row>
    <row r="11" spans="2:14" ht="13.5">
      <c r="B11" s="3" t="s">
        <v>10</v>
      </c>
      <c r="C11" s="2">
        <v>8425.17</v>
      </c>
      <c r="D11" s="2">
        <v>790.45</v>
      </c>
      <c r="E11" s="2">
        <v>5636.900000000001</v>
      </c>
      <c r="F11" s="2">
        <v>51.21</v>
      </c>
      <c r="G11" s="15">
        <v>365</v>
      </c>
      <c r="H11" s="15">
        <v>48845</v>
      </c>
      <c r="I11" s="4">
        <f t="shared" si="0"/>
        <v>516.9060082424555</v>
      </c>
      <c r="J11" s="5"/>
      <c r="K11" s="4">
        <f t="shared" si="1"/>
        <v>835.9532600327848</v>
      </c>
      <c r="L11" s="5"/>
      <c r="N11" s="2"/>
    </row>
    <row r="12" spans="2:14" ht="13.5">
      <c r="B12" s="3" t="s">
        <v>11</v>
      </c>
      <c r="C12" s="2">
        <v>8433.1</v>
      </c>
      <c r="D12" s="2">
        <v>1066.63</v>
      </c>
      <c r="E12" s="2">
        <v>5051.06</v>
      </c>
      <c r="F12" s="18">
        <v>51.7</v>
      </c>
      <c r="G12" s="15">
        <v>365</v>
      </c>
      <c r="H12" s="15">
        <v>49430</v>
      </c>
      <c r="I12" s="4">
        <f t="shared" si="0"/>
        <v>526.5356571767464</v>
      </c>
      <c r="J12" s="5"/>
      <c r="K12" s="4">
        <f t="shared" si="1"/>
        <v>809.3631785921147</v>
      </c>
      <c r="L12" s="5"/>
      <c r="N12" s="2"/>
    </row>
    <row r="13" spans="2:12" ht="13.5">
      <c r="B13" s="3" t="s">
        <v>12</v>
      </c>
      <c r="C13" s="2">
        <v>8665.720000000001</v>
      </c>
      <c r="D13" s="2">
        <v>455.01000000000005</v>
      </c>
      <c r="E13" s="2">
        <v>4516.169999999999</v>
      </c>
      <c r="F13" s="2">
        <v>57.81</v>
      </c>
      <c r="G13" s="15">
        <v>366</v>
      </c>
      <c r="H13" s="15">
        <v>50492</v>
      </c>
      <c r="I13" s="4">
        <f t="shared" si="0"/>
        <v>493.54407277201096</v>
      </c>
      <c r="J13" s="5"/>
      <c r="K13" s="4">
        <f>(C13+D13+E13+F13)*1000000/G13/H13</f>
        <v>741.052848711845</v>
      </c>
      <c r="L13" s="5"/>
    </row>
    <row r="14" spans="2:12" ht="13.5">
      <c r="B14" s="3" t="s">
        <v>13</v>
      </c>
      <c r="C14" s="2">
        <v>9174.15</v>
      </c>
      <c r="D14" s="2">
        <v>459.04</v>
      </c>
      <c r="E14" s="2">
        <v>4882.91</v>
      </c>
      <c r="F14" s="2">
        <v>86.04</v>
      </c>
      <c r="G14" s="15">
        <v>365</v>
      </c>
      <c r="H14" s="15">
        <v>51639</v>
      </c>
      <c r="I14" s="4">
        <f t="shared" si="0"/>
        <v>511.09241793727637</v>
      </c>
      <c r="J14" s="5"/>
      <c r="K14" s="4">
        <f t="shared" si="1"/>
        <v>774.7218771412815</v>
      </c>
      <c r="L14" s="5"/>
    </row>
    <row r="15" spans="2:12" ht="13.5">
      <c r="B15" s="3" t="s">
        <v>14</v>
      </c>
      <c r="C15" s="2">
        <v>9077.789999999999</v>
      </c>
      <c r="D15" s="2">
        <v>480.06</v>
      </c>
      <c r="E15" s="2">
        <v>5248.110000000001</v>
      </c>
      <c r="F15" s="2">
        <v>131</v>
      </c>
      <c r="G15" s="15">
        <v>365</v>
      </c>
      <c r="H15" s="15">
        <v>53173</v>
      </c>
      <c r="I15" s="4">
        <f t="shared" si="0"/>
        <v>492.4659208801252</v>
      </c>
      <c r="J15" s="6">
        <v>504</v>
      </c>
      <c r="K15" s="4">
        <f t="shared" si="1"/>
        <v>769.6232689935076</v>
      </c>
      <c r="L15" s="6">
        <v>720</v>
      </c>
    </row>
    <row r="16" spans="2:12" ht="13.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8" spans="8:12" ht="13.5">
      <c r="H18" s="7" t="s">
        <v>31</v>
      </c>
      <c r="I18" s="9" t="s">
        <v>8</v>
      </c>
      <c r="J18" s="10" t="s">
        <v>17</v>
      </c>
      <c r="K18" s="9" t="s">
        <v>9</v>
      </c>
      <c r="L18" s="10" t="s">
        <v>17</v>
      </c>
    </row>
    <row r="19" spans="8:12" ht="13.5">
      <c r="H19" s="3">
        <v>4</v>
      </c>
      <c r="I19" s="4">
        <v>534.1</v>
      </c>
      <c r="J19" s="5">
        <v>551.5</v>
      </c>
      <c r="K19" s="4">
        <v>844.6</v>
      </c>
      <c r="L19" s="5">
        <v>824.7</v>
      </c>
    </row>
    <row r="20" spans="8:12" ht="13.5">
      <c r="H20" s="3">
        <v>5</v>
      </c>
      <c r="I20" s="4">
        <v>526.9</v>
      </c>
      <c r="J20" s="5"/>
      <c r="K20" s="4">
        <v>843.8</v>
      </c>
      <c r="L20" s="5"/>
    </row>
    <row r="21" spans="8:12" ht="13.5">
      <c r="H21" s="3">
        <v>6</v>
      </c>
      <c r="I21" s="4">
        <v>553.3</v>
      </c>
      <c r="J21" s="5"/>
      <c r="K21" s="4">
        <v>950.5</v>
      </c>
      <c r="L21" s="5"/>
    </row>
    <row r="22" spans="8:12" ht="13.5">
      <c r="H22" s="3">
        <v>7</v>
      </c>
      <c r="I22" s="4">
        <v>543.8</v>
      </c>
      <c r="J22" s="5"/>
      <c r="K22" s="4">
        <v>899.1</v>
      </c>
      <c r="L22" s="5"/>
    </row>
    <row r="23" spans="8:12" ht="13.5">
      <c r="H23" s="3">
        <v>8</v>
      </c>
      <c r="I23" s="4">
        <v>510</v>
      </c>
      <c r="J23" s="5"/>
      <c r="K23" s="4">
        <v>883.1</v>
      </c>
      <c r="L23" s="5"/>
    </row>
    <row r="24" spans="8:12" ht="13.5">
      <c r="H24" s="3">
        <v>9</v>
      </c>
      <c r="I24" s="4">
        <v>503.7</v>
      </c>
      <c r="J24" s="5"/>
      <c r="K24" s="4">
        <v>845.9</v>
      </c>
      <c r="L24" s="5"/>
    </row>
    <row r="25" spans="8:12" ht="13.5">
      <c r="H25" s="3">
        <v>10</v>
      </c>
      <c r="I25" s="4">
        <v>530.7</v>
      </c>
      <c r="J25" s="5"/>
      <c r="K25" s="4">
        <v>860.6</v>
      </c>
      <c r="L25" s="5"/>
    </row>
    <row r="26" spans="8:12" ht="13.5">
      <c r="H26" s="3">
        <v>11</v>
      </c>
      <c r="I26" s="4">
        <v>513.6</v>
      </c>
      <c r="J26" s="5"/>
      <c r="K26" s="4">
        <v>823.3</v>
      </c>
      <c r="L26" s="5"/>
    </row>
    <row r="27" spans="8:12" ht="13.5">
      <c r="H27" s="3">
        <v>12</v>
      </c>
      <c r="I27" s="4">
        <v>536.5</v>
      </c>
      <c r="J27" s="5"/>
      <c r="K27" s="4">
        <v>842</v>
      </c>
      <c r="L27" s="5"/>
    </row>
    <row r="28" spans="8:12" ht="13.5">
      <c r="H28" s="3">
        <v>1</v>
      </c>
      <c r="I28" s="4">
        <v>479.3</v>
      </c>
      <c r="J28" s="5"/>
      <c r="K28" s="4">
        <v>737.9</v>
      </c>
      <c r="L28" s="5"/>
    </row>
    <row r="29" spans="8:12" ht="13.5">
      <c r="H29" s="3">
        <v>2</v>
      </c>
      <c r="I29" s="4">
        <v>462.6</v>
      </c>
      <c r="J29" s="5"/>
      <c r="K29" s="4">
        <v>725.6</v>
      </c>
      <c r="L29" s="5"/>
    </row>
    <row r="30" spans="8:12" ht="13.5">
      <c r="H30" s="3">
        <v>3</v>
      </c>
      <c r="I30" s="4">
        <v>533.6</v>
      </c>
      <c r="J30" s="6">
        <v>542.7</v>
      </c>
      <c r="K30" s="4">
        <v>815.9</v>
      </c>
      <c r="L30" s="6">
        <v>805.2</v>
      </c>
    </row>
    <row r="32" spans="8:12" ht="13.5">
      <c r="H32" s="7" t="s">
        <v>32</v>
      </c>
      <c r="I32" s="9" t="s">
        <v>8</v>
      </c>
      <c r="J32" s="10" t="s">
        <v>17</v>
      </c>
      <c r="K32" s="9" t="s">
        <v>9</v>
      </c>
      <c r="L32" s="10" t="s">
        <v>17</v>
      </c>
    </row>
    <row r="33" spans="8:12" ht="13.5">
      <c r="H33" s="3">
        <v>4</v>
      </c>
      <c r="I33" s="4">
        <v>551.9</v>
      </c>
      <c r="J33" s="5">
        <v>541.9</v>
      </c>
      <c r="K33" s="4">
        <v>818.7</v>
      </c>
      <c r="L33" s="5">
        <v>803.4</v>
      </c>
    </row>
    <row r="34" spans="8:12" ht="13.5">
      <c r="H34" s="3">
        <v>5</v>
      </c>
      <c r="I34" s="4">
        <v>532.7</v>
      </c>
      <c r="J34" s="5"/>
      <c r="K34" s="4">
        <v>797</v>
      </c>
      <c r="L34" s="5"/>
    </row>
    <row r="35" spans="8:12" ht="13.5">
      <c r="H35" s="3">
        <v>6</v>
      </c>
      <c r="I35" s="4">
        <v>521.2</v>
      </c>
      <c r="J35" s="5"/>
      <c r="K35" s="4">
        <v>827.8</v>
      </c>
      <c r="L35" s="5"/>
    </row>
    <row r="36" spans="8:12" ht="13.5">
      <c r="H36" s="3">
        <v>7</v>
      </c>
      <c r="I36" s="4">
        <v>528.4</v>
      </c>
      <c r="J36" s="5"/>
      <c r="K36" s="4">
        <v>834.8</v>
      </c>
      <c r="L36" s="5"/>
    </row>
    <row r="37" spans="8:12" ht="13.5">
      <c r="H37" s="3">
        <v>8</v>
      </c>
      <c r="I37" s="4">
        <v>520.6</v>
      </c>
      <c r="J37" s="5"/>
      <c r="K37" s="4">
        <v>829.4</v>
      </c>
      <c r="L37" s="5"/>
    </row>
    <row r="38" spans="8:12" ht="13.5">
      <c r="H38" s="3">
        <v>9</v>
      </c>
      <c r="I38" s="4">
        <v>484.8</v>
      </c>
      <c r="J38" s="5"/>
      <c r="K38" s="4">
        <v>801.4</v>
      </c>
      <c r="L38" s="5"/>
    </row>
    <row r="39" spans="8:12" ht="13.5">
      <c r="H39" s="3">
        <v>10</v>
      </c>
      <c r="I39" s="4">
        <v>486.6</v>
      </c>
      <c r="J39" s="5"/>
      <c r="K39" s="4">
        <v>781.5</v>
      </c>
      <c r="L39" s="5"/>
    </row>
    <row r="40" spans="8:12" ht="13.5">
      <c r="H40" s="3">
        <v>11</v>
      </c>
      <c r="I40" s="4">
        <v>554.8</v>
      </c>
      <c r="J40" s="5"/>
      <c r="K40" s="4">
        <v>869.8</v>
      </c>
      <c r="L40" s="5"/>
    </row>
    <row r="41" spans="8:12" ht="13.5">
      <c r="H41" s="3">
        <v>12</v>
      </c>
      <c r="I41" s="4">
        <v>574</v>
      </c>
      <c r="J41" s="5"/>
      <c r="K41" s="4">
        <v>893.4</v>
      </c>
      <c r="L41" s="5"/>
    </row>
    <row r="42" spans="8:12" ht="13.5">
      <c r="H42" s="3">
        <v>1</v>
      </c>
      <c r="I42" s="4">
        <v>484.1</v>
      </c>
      <c r="J42" s="5"/>
      <c r="K42" s="4">
        <v>721.6</v>
      </c>
      <c r="L42" s="5"/>
    </row>
    <row r="43" spans="8:12" ht="13.5">
      <c r="H43" s="3">
        <v>2</v>
      </c>
      <c r="I43" s="4">
        <v>521.3</v>
      </c>
      <c r="J43" s="5"/>
      <c r="K43" s="4">
        <v>751.1</v>
      </c>
      <c r="L43" s="5"/>
    </row>
    <row r="44" spans="8:12" ht="13.5">
      <c r="H44" s="3">
        <v>3</v>
      </c>
      <c r="I44" s="4">
        <v>593.2</v>
      </c>
      <c r="J44" s="6">
        <v>533</v>
      </c>
      <c r="K44" s="4">
        <v>837.3</v>
      </c>
      <c r="L44" s="6">
        <v>783.9</v>
      </c>
    </row>
    <row r="46" spans="8:12" ht="13.5">
      <c r="H46" s="7" t="s">
        <v>36</v>
      </c>
      <c r="I46" s="9" t="s">
        <v>8</v>
      </c>
      <c r="J46" s="10" t="s">
        <v>17</v>
      </c>
      <c r="K46" s="9" t="s">
        <v>9</v>
      </c>
      <c r="L46" s="10" t="s">
        <v>17</v>
      </c>
    </row>
    <row r="47" spans="8:12" ht="13.5">
      <c r="H47" s="3">
        <v>4</v>
      </c>
      <c r="I47" s="4">
        <v>465</v>
      </c>
      <c r="J47" s="5">
        <v>532.2</v>
      </c>
      <c r="K47" s="4">
        <v>686.2</v>
      </c>
      <c r="L47" s="5">
        <v>782.1</v>
      </c>
    </row>
    <row r="48" spans="8:12" ht="13.5">
      <c r="H48" s="3">
        <v>5</v>
      </c>
      <c r="I48" s="4">
        <v>527.5</v>
      </c>
      <c r="J48" s="5"/>
      <c r="K48" s="4">
        <v>772.7</v>
      </c>
      <c r="L48" s="5"/>
    </row>
    <row r="49" spans="8:12" ht="13.5">
      <c r="H49" s="3">
        <v>6</v>
      </c>
      <c r="I49" s="4">
        <v>484.7</v>
      </c>
      <c r="J49" s="5"/>
      <c r="K49" s="4">
        <v>759.9</v>
      </c>
      <c r="L49" s="5"/>
    </row>
    <row r="50" spans="8:12" ht="13.5">
      <c r="H50" s="3">
        <v>7</v>
      </c>
      <c r="I50" s="4">
        <v>491.3</v>
      </c>
      <c r="J50" s="5"/>
      <c r="K50" s="4">
        <v>745.4</v>
      </c>
      <c r="L50" s="5"/>
    </row>
    <row r="51" spans="8:12" ht="13.5">
      <c r="H51" s="3">
        <v>8</v>
      </c>
      <c r="I51" s="4">
        <v>505.1</v>
      </c>
      <c r="J51" s="5"/>
      <c r="K51" s="4">
        <v>804.8</v>
      </c>
      <c r="L51" s="5"/>
    </row>
    <row r="52" spans="8:12" ht="13.5">
      <c r="H52" s="3">
        <v>9</v>
      </c>
      <c r="I52" s="4">
        <v>526.7</v>
      </c>
      <c r="J52" s="5"/>
      <c r="K52" s="4">
        <v>793.7</v>
      </c>
      <c r="L52" s="5"/>
    </row>
    <row r="53" spans="8:12" ht="13.5">
      <c r="H53" s="3">
        <v>10</v>
      </c>
      <c r="I53" s="4">
        <v>494.5</v>
      </c>
      <c r="J53" s="5"/>
      <c r="K53" s="4">
        <v>755.5</v>
      </c>
      <c r="L53" s="5"/>
    </row>
    <row r="54" spans="8:12" ht="13.5">
      <c r="H54" s="3">
        <v>11</v>
      </c>
      <c r="I54" s="4">
        <v>507.7</v>
      </c>
      <c r="J54" s="5"/>
      <c r="K54" s="4">
        <v>759.2</v>
      </c>
      <c r="L54" s="5"/>
    </row>
    <row r="55" spans="8:12" ht="13.5">
      <c r="H55" s="3">
        <v>12</v>
      </c>
      <c r="I55" s="4">
        <v>566.1</v>
      </c>
      <c r="J55" s="5"/>
      <c r="K55" s="4">
        <v>824.5</v>
      </c>
      <c r="L55" s="5"/>
    </row>
    <row r="56" spans="8:12" ht="13.5">
      <c r="H56" s="3">
        <v>1</v>
      </c>
      <c r="I56" s="4">
        <v>471.8</v>
      </c>
      <c r="J56" s="5"/>
      <c r="K56" s="4">
        <v>687.2</v>
      </c>
      <c r="L56" s="5"/>
    </row>
    <row r="57" spans="8:12" ht="13.5">
      <c r="H57" s="3">
        <v>2</v>
      </c>
      <c r="I57" s="4">
        <v>438</v>
      </c>
      <c r="J57" s="5"/>
      <c r="K57" s="4">
        <v>664.9</v>
      </c>
      <c r="L57" s="5"/>
    </row>
    <row r="58" spans="8:12" ht="13.5">
      <c r="H58" s="3">
        <v>3</v>
      </c>
      <c r="I58" s="4">
        <v>500.8</v>
      </c>
      <c r="J58" s="6">
        <v>523.3</v>
      </c>
      <c r="K58" s="4">
        <v>725.2</v>
      </c>
      <c r="L58" s="6">
        <v>762.6</v>
      </c>
    </row>
    <row r="60" spans="8:12" ht="13.5">
      <c r="H60" s="7" t="s">
        <v>35</v>
      </c>
      <c r="I60" s="9" t="s">
        <v>8</v>
      </c>
      <c r="J60" s="10" t="s">
        <v>17</v>
      </c>
      <c r="K60" s="9" t="s">
        <v>9</v>
      </c>
      <c r="L60" s="10" t="s">
        <v>17</v>
      </c>
    </row>
    <row r="61" spans="8:12" ht="13.5">
      <c r="H61" s="3">
        <v>4</v>
      </c>
      <c r="I61" s="4">
        <v>537.2</v>
      </c>
      <c r="J61" s="5">
        <v>522.5</v>
      </c>
      <c r="K61" s="4">
        <v>768.8</v>
      </c>
      <c r="L61" s="5">
        <v>760.8</v>
      </c>
    </row>
    <row r="62" spans="8:12" ht="13.5">
      <c r="H62" s="3">
        <v>5</v>
      </c>
      <c r="I62" s="4">
        <v>567.5</v>
      </c>
      <c r="J62" s="5"/>
      <c r="K62" s="4">
        <v>833.9</v>
      </c>
      <c r="L62" s="5"/>
    </row>
    <row r="63" spans="8:12" ht="13.5">
      <c r="H63" s="3">
        <v>6</v>
      </c>
      <c r="I63" s="4">
        <v>520.8</v>
      </c>
      <c r="J63" s="5"/>
      <c r="K63" s="4">
        <v>815.1</v>
      </c>
      <c r="L63" s="5"/>
    </row>
    <row r="64" spans="8:12" ht="13.5">
      <c r="H64" s="3">
        <v>7</v>
      </c>
      <c r="I64" s="4">
        <v>539.4</v>
      </c>
      <c r="J64" s="5"/>
      <c r="K64" s="4">
        <v>845.4</v>
      </c>
      <c r="L64" s="5"/>
    </row>
    <row r="65" spans="8:12" ht="13.5">
      <c r="H65" s="3">
        <v>8</v>
      </c>
      <c r="I65" s="4">
        <v>507.6</v>
      </c>
      <c r="J65" s="5"/>
      <c r="K65" s="4">
        <v>784.3</v>
      </c>
      <c r="L65" s="5"/>
    </row>
    <row r="66" spans="8:12" ht="13.5">
      <c r="H66" s="3">
        <v>9</v>
      </c>
      <c r="I66" s="4">
        <v>480.2</v>
      </c>
      <c r="J66" s="5"/>
      <c r="K66" s="4">
        <v>737.7</v>
      </c>
      <c r="L66" s="5"/>
    </row>
    <row r="67" spans="8:12" ht="13.5">
      <c r="H67" s="3">
        <v>10</v>
      </c>
      <c r="I67" s="4">
        <v>536.2</v>
      </c>
      <c r="J67" s="5"/>
      <c r="K67" s="4">
        <v>823.5</v>
      </c>
      <c r="L67" s="5"/>
    </row>
    <row r="68" spans="8:12" ht="13.5">
      <c r="H68" s="3">
        <v>11</v>
      </c>
      <c r="I68" s="4">
        <v>533.8</v>
      </c>
      <c r="J68" s="5"/>
      <c r="K68" s="4">
        <v>815.4</v>
      </c>
      <c r="L68" s="5"/>
    </row>
    <row r="69" spans="8:12" ht="13.5">
      <c r="H69" s="3">
        <v>12</v>
      </c>
      <c r="I69" s="4">
        <v>505.3</v>
      </c>
      <c r="J69" s="5"/>
      <c r="K69" s="4">
        <v>771.4</v>
      </c>
      <c r="L69" s="5"/>
    </row>
    <row r="70" spans="8:12" ht="13.5">
      <c r="H70" s="3">
        <v>1</v>
      </c>
      <c r="I70" s="4">
        <v>516.5</v>
      </c>
      <c r="J70" s="5"/>
      <c r="K70" s="4">
        <v>761.4</v>
      </c>
      <c r="L70" s="5"/>
    </row>
    <row r="71" spans="8:12" ht="13.5">
      <c r="H71" s="3">
        <v>2</v>
      </c>
      <c r="I71" s="4">
        <v>456.9</v>
      </c>
      <c r="J71" s="5"/>
      <c r="K71" s="4">
        <v>699.7</v>
      </c>
      <c r="L71" s="5"/>
    </row>
    <row r="72" spans="8:12" ht="13.5">
      <c r="H72" s="3">
        <v>3</v>
      </c>
      <c r="I72" s="4">
        <v>487.3</v>
      </c>
      <c r="J72" s="6">
        <v>513.7</v>
      </c>
      <c r="K72" s="4">
        <v>725.8</v>
      </c>
      <c r="L72" s="6">
        <v>741.3</v>
      </c>
    </row>
    <row r="74" spans="8:12" ht="13.5">
      <c r="H74" s="7" t="s">
        <v>34</v>
      </c>
      <c r="I74" s="9" t="s">
        <v>8</v>
      </c>
      <c r="J74" s="10" t="s">
        <v>17</v>
      </c>
      <c r="K74" s="9" t="s">
        <v>9</v>
      </c>
      <c r="L74" s="10" t="s">
        <v>17</v>
      </c>
    </row>
    <row r="75" spans="8:12" ht="13.5">
      <c r="H75" s="3">
        <v>4</v>
      </c>
      <c r="I75" s="4">
        <v>563.3</v>
      </c>
      <c r="J75" s="5">
        <v>512.9</v>
      </c>
      <c r="K75" s="4">
        <v>814.3</v>
      </c>
      <c r="L75" s="5">
        <v>739.5</v>
      </c>
    </row>
    <row r="76" spans="8:12" ht="13.5">
      <c r="H76" s="3">
        <v>5</v>
      </c>
      <c r="I76" s="4">
        <v>536.6</v>
      </c>
      <c r="J76" s="5"/>
      <c r="K76" s="4">
        <v>806.1</v>
      </c>
      <c r="L76" s="5"/>
    </row>
    <row r="77" spans="8:12" ht="13.5">
      <c r="H77" s="3">
        <v>6</v>
      </c>
      <c r="I77" s="4">
        <v>484.7</v>
      </c>
      <c r="J77" s="5"/>
      <c r="K77" s="4">
        <v>757.8</v>
      </c>
      <c r="L77" s="5"/>
    </row>
    <row r="78" spans="8:12" ht="13.5">
      <c r="H78" s="3">
        <v>7</v>
      </c>
      <c r="I78" s="4">
        <v>525.2</v>
      </c>
      <c r="J78" s="5"/>
      <c r="K78" s="4">
        <v>841.4</v>
      </c>
      <c r="L78" s="5"/>
    </row>
    <row r="79" spans="8:12" ht="13.5">
      <c r="H79" s="3">
        <v>8</v>
      </c>
      <c r="I79" s="4">
        <v>496.2</v>
      </c>
      <c r="J79" s="5"/>
      <c r="K79" s="4">
        <v>802.5</v>
      </c>
      <c r="L79" s="5"/>
    </row>
    <row r="80" spans="8:12" ht="13.5">
      <c r="H80" s="3">
        <v>9</v>
      </c>
      <c r="I80" s="4">
        <v>508.2</v>
      </c>
      <c r="J80" s="5"/>
      <c r="K80" s="4">
        <v>816.7</v>
      </c>
      <c r="L80" s="5"/>
    </row>
    <row r="81" spans="8:12" ht="13.5">
      <c r="H81" s="3">
        <v>10</v>
      </c>
      <c r="I81" s="4">
        <v>515.1</v>
      </c>
      <c r="J81" s="5"/>
      <c r="K81" s="4">
        <v>847.3</v>
      </c>
      <c r="L81" s="5"/>
    </row>
    <row r="82" spans="8:12" ht="13.5">
      <c r="H82" s="3">
        <v>11</v>
      </c>
      <c r="I82" s="4">
        <v>499.1</v>
      </c>
      <c r="J82" s="5"/>
      <c r="K82" s="4">
        <v>790.8</v>
      </c>
      <c r="L82" s="5"/>
    </row>
    <row r="83" spans="8:12" ht="13.5">
      <c r="H83" s="3">
        <v>12</v>
      </c>
      <c r="I83" s="4">
        <v>512.9</v>
      </c>
      <c r="J83" s="5"/>
      <c r="K83" s="4">
        <v>798</v>
      </c>
      <c r="L83" s="5"/>
    </row>
    <row r="84" spans="8:12" ht="13.5">
      <c r="H84" s="3">
        <v>1</v>
      </c>
      <c r="I84" s="4">
        <v>472.2</v>
      </c>
      <c r="J84" s="5"/>
      <c r="K84" s="4">
        <v>717.6</v>
      </c>
      <c r="L84" s="5"/>
    </row>
    <row r="85" spans="8:12" ht="13.5">
      <c r="H85" s="3">
        <v>2</v>
      </c>
      <c r="I85" s="4">
        <v>423.8</v>
      </c>
      <c r="J85" s="5"/>
      <c r="K85" s="4">
        <v>675.9</v>
      </c>
      <c r="L85" s="5"/>
    </row>
    <row r="86" spans="8:12" ht="13.5">
      <c r="H86" s="3">
        <v>3</v>
      </c>
      <c r="I86" s="4">
        <v>459.5</v>
      </c>
      <c r="J86" s="6">
        <v>504</v>
      </c>
      <c r="K86" s="4">
        <v>702.9</v>
      </c>
      <c r="L86" s="6">
        <v>720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尾張東部衛生組合</dc:creator>
  <cp:keywords/>
  <dc:description/>
  <cp:lastModifiedBy>ike</cp:lastModifiedBy>
  <cp:lastPrinted>2014-04-08T07:40:11Z</cp:lastPrinted>
  <dcterms:created xsi:type="dcterms:W3CDTF">2009-04-14T04:04:35Z</dcterms:created>
  <dcterms:modified xsi:type="dcterms:W3CDTF">2014-05-07T05:16:33Z</dcterms:modified>
  <cp:category/>
  <cp:version/>
  <cp:contentType/>
  <cp:contentStatus/>
</cp:coreProperties>
</file>